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Tervezes\3. referencia periódus\2019 10 31 Completeness check\Updated Performance Plan 191119\"/>
    </mc:Choice>
  </mc:AlternateContent>
  <bookViews>
    <workbookView xWindow="0" yWindow="0" windowWidth="25200" windowHeight="11160" tabRatio="820" activeTab="1"/>
  </bookViews>
  <sheets>
    <sheet name="Checks" sheetId="34" r:id="rId1"/>
    <sheet name="T1" sheetId="2" r:id="rId2"/>
    <sheet name="T1 ANSP" sheetId="12" r:id="rId3"/>
    <sheet name="T1 MET" sheetId="11" r:id="rId4"/>
    <sheet name="T1 NSA" sheetId="10" r:id="rId5"/>
    <sheet name="T2" sheetId="35" r:id="rId6"/>
    <sheet name="T2 ANSP" sheetId="36" r:id="rId7"/>
    <sheet name="T2 MET" sheetId="37" r:id="rId8"/>
    <sheet name="T2 NSA" sheetId="38" r:id="rId9"/>
    <sheet name="T3" sheetId="39" r:id="rId10"/>
    <sheet name="T3 ANSP" sheetId="40" r:id="rId11"/>
    <sheet name="T3 MET" sheetId="41" r:id="rId12"/>
    <sheet name="T3 NSA" sheetId="42" r:id="rId13"/>
    <sheet name="T4 " sheetId="43" r:id="rId14"/>
    <sheet name="RP3 PP" sheetId="45" r:id="rId15"/>
  </sheets>
  <definedNames>
    <definedName name="____EZ2" localSheetId="14" hidden="1">{#N/A,#N/A,TRUE,"Page de garde";#N/A,#N/A,TRUE,"Récap";#N/A,#N/A,TRUE,"2001";#N/A,#N/A,TRUE,"2002";#N/A,#N/A,TRUE,"MN";#N/A,#N/A,TRUE,"CB-CN ";#N/A,#N/A,TRUE,"Point TVA (avec ES)"}</definedName>
    <definedName name="____EZ2" hidden="1">{#N/A,#N/A,TRUE,"Page de garde";#N/A,#N/A,TRUE,"Récap";#N/A,#N/A,TRUE,"2001";#N/A,#N/A,TRUE,"2002";#N/A,#N/A,TRUE,"MN";#N/A,#N/A,TRUE,"CB-CN ";#N/A,#N/A,TRUE,"Point TVA (avec ES)"}</definedName>
    <definedName name="___EZ2" localSheetId="14" hidden="1">{#N/A,#N/A,TRUE,"Page de garde";#N/A,#N/A,TRUE,"Récap";#N/A,#N/A,TRUE,"2001";#N/A,#N/A,TRUE,"2002";#N/A,#N/A,TRUE,"MN";#N/A,#N/A,TRUE,"CB-CN ";#N/A,#N/A,TRUE,"Point TVA (avec ES)"}</definedName>
    <definedName name="___EZ2" hidden="1">{#N/A,#N/A,TRUE,"Page de garde";#N/A,#N/A,TRUE,"Récap";#N/A,#N/A,TRUE,"2001";#N/A,#N/A,TRUE,"2002";#N/A,#N/A,TRUE,"MN";#N/A,#N/A,TRUE,"CB-CN ";#N/A,#N/A,TRUE,"Point TVA (avec ES)"}</definedName>
    <definedName name="__EZ2" localSheetId="14" hidden="1">{#N/A,#N/A,TRUE,"Page de garde";#N/A,#N/A,TRUE,"Récap";#N/A,#N/A,TRUE,"2001";#N/A,#N/A,TRUE,"2002";#N/A,#N/A,TRUE,"MN";#N/A,#N/A,TRUE,"CB-CN ";#N/A,#N/A,TRUE,"Point TVA (avec ES)"}</definedName>
    <definedName name="__EZ2" hidden="1">{#N/A,#N/A,TRUE,"Page de garde";#N/A,#N/A,TRUE,"Récap";#N/A,#N/A,TRUE,"2001";#N/A,#N/A,TRUE,"2002";#N/A,#N/A,TRUE,"MN";#N/A,#N/A,TRUE,"CB-CN ";#N/A,#N/A,TRUE,"Point TVA (avec ES)"}</definedName>
    <definedName name="_BQ4.2" localSheetId="14" hidden="1">#REF!</definedName>
    <definedName name="_BQ4.2" hidden="1">#REF!</definedName>
    <definedName name="_BQ4.3" localSheetId="14" hidden="1">#REF!</definedName>
    <definedName name="_BQ4.3" hidden="1">#REF!</definedName>
    <definedName name="_BQ4.4" localSheetId="14" hidden="1">#REF!</definedName>
    <definedName name="_BQ4.4" hidden="1">#REF!</definedName>
    <definedName name="_EZ2" localSheetId="14" hidden="1">{#N/A,#N/A,TRUE,"Page de garde";#N/A,#N/A,TRUE,"Récap";#N/A,#N/A,TRUE,"2001";#N/A,#N/A,TRUE,"2002";#N/A,#N/A,TRUE,"MN";#N/A,#N/A,TRUE,"CB-CN ";#N/A,#N/A,TRUE,"Point TVA (avec ES)"}</definedName>
    <definedName name="_EZ2" hidden="1">{#N/A,#N/A,TRUE,"Page de garde";#N/A,#N/A,TRUE,"Récap";#N/A,#N/A,TRUE,"2001";#N/A,#N/A,TRUE,"2002";#N/A,#N/A,TRUE,"MN";#N/A,#N/A,TRUE,"CB-CN ";#N/A,#N/A,TRUE,"Point TVA (avec ES)"}</definedName>
    <definedName name="_xlnm._FilterDatabase" localSheetId="0" hidden="1">Checks!$A$10:$AC$144</definedName>
    <definedName name="_xlnm._FilterDatabase" localSheetId="9" hidden="1">'T3'!$A$8:$J$172</definedName>
    <definedName name="_xlnm._FilterDatabase" localSheetId="10" hidden="1">'T3 ANSP'!$A$8:$J$172</definedName>
    <definedName name="_xlnm._FilterDatabase" localSheetId="11" hidden="1">'T3 MET'!$A$8:$J$172</definedName>
    <definedName name="_xlnm._FilterDatabase" localSheetId="12" hidden="1">'T3 NSA'!$A$8:$J$172</definedName>
    <definedName name="beu" localSheetId="14" hidden="1">{#N/A,#N/A,TRUE,"Page de garde";#N/A,#N/A,TRUE,"Récap";#N/A,#N/A,TRUE,"2001";#N/A,#N/A,TRUE,"2002";#N/A,#N/A,TRUE,"MN";#N/A,#N/A,TRUE,"CB-CN ";#N/A,#N/A,TRUE,"Point TVA (avec ES)"}</definedName>
    <definedName name="beu" hidden="1">{#N/A,#N/A,TRUE,"Page de garde";#N/A,#N/A,TRUE,"Récap";#N/A,#N/A,TRUE,"2001";#N/A,#N/A,TRUE,"2002";#N/A,#N/A,TRUE,"MN";#N/A,#N/A,TRUE,"CB-CN ";#N/A,#N/A,TRUE,"Point TVA (avec ES)"}</definedName>
    <definedName name="buiohno" localSheetId="14" hidden="1">{#N/A,#N/A,FALSE,"Synthèse";#N/A,#N/A,FALSE,"Evolution de la TVA";#N/A,#N/A,FALSE,"Ventilation DGI-Douanes";#N/A,#N/A,FALSE,"prévision hors constaté ";#N/A,#N/A,FALSE,"recettes et écart à la prévisio"}</definedName>
    <definedName name="buiohno" hidden="1">{#N/A,#N/A,FALSE,"Synthèse";#N/A,#N/A,FALSE,"Evolution de la TVA";#N/A,#N/A,FALSE,"Ventilation DGI-Douanes";#N/A,#N/A,FALSE,"prévision hors constaté ";#N/A,#N/A,FALSE,"recettes et écart à la prévisio"}</definedName>
    <definedName name="COPIE" localSheetId="14" hidden="1">{#N/A,#N/A,TRUE,"Page de garde";#N/A,#N/A,TRUE,"Récap";#N/A,#N/A,TRUE,"2001";#N/A,#N/A,TRUE,"2002";#N/A,#N/A,TRUE,"MN";#N/A,#N/A,TRUE,"CB-CN ";#N/A,#N/A,TRUE,"Point TVA (avec ES)"}</definedName>
    <definedName name="COPIE" hidden="1">{#N/A,#N/A,TRUE,"Page de garde";#N/A,#N/A,TRUE,"Récap";#N/A,#N/A,TRUE,"2001";#N/A,#N/A,TRUE,"2002";#N/A,#N/A,TRUE,"MN";#N/A,#N/A,TRUE,"CB-CN ";#N/A,#N/A,TRUE,"Point TVA (avec ES)"}</definedName>
    <definedName name="COURANT" localSheetId="14" hidden="1">{#N/A,#N/A,FALSE,"Synthèse";#N/A,#N/A,FALSE,"Evolution de la TVA";#N/A,#N/A,FALSE,"Ventilation DGI-Douanes";#N/A,#N/A,FALSE,"prévision hors constaté ";#N/A,#N/A,FALSE,"recettes et écart à la prévisio"}</definedName>
    <definedName name="COURANT" hidden="1">{#N/A,#N/A,FALSE,"Synthèse";#N/A,#N/A,FALSE,"Evolution de la TVA";#N/A,#N/A,FALSE,"Ventilation DGI-Douanes";#N/A,#N/A,FALSE,"prévision hors constaté ";#N/A,#N/A,FALSE,"recettes et écart à la prévisio"}</definedName>
    <definedName name="dqfqq" localSheetId="14" hidden="1">{#N/A,#N/A,TRUE,"Page de garde";#N/A,#N/A,TRUE,"Récap";#N/A,#N/A,TRUE,"2001";#N/A,#N/A,TRUE,"2002";#N/A,#N/A,TRUE,"MN";#N/A,#N/A,TRUE,"CB-CN ";#N/A,#N/A,TRUE,"Point TVA (avec ES)"}</definedName>
    <definedName name="dqfqq" hidden="1">{#N/A,#N/A,TRUE,"Page de garde";#N/A,#N/A,TRUE,"Récap";#N/A,#N/A,TRUE,"2001";#N/A,#N/A,TRUE,"2002";#N/A,#N/A,TRUE,"MN";#N/A,#N/A,TRUE,"CB-CN ";#N/A,#N/A,TRUE,"Point TVA (avec ES)"}</definedName>
    <definedName name="E2FUT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2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fqsd" localSheetId="14" hidden="1">{#N/A,#N/A,TRUE,"Page de garde";#N/A,#N/A,TRUE,"Récap";#N/A,#N/A,TRUE,"2001";#N/A,#N/A,TRUE,"2002";#N/A,#N/A,TRUE,"MN";#N/A,#N/A,TRUE,"CB-CN ";#N/A,#N/A,TRUE,"Point TVA (avec ES)"}</definedName>
    <definedName name="efqsd" hidden="1">{#N/A,#N/A,TRUE,"Page de garde";#N/A,#N/A,TRUE,"Récap";#N/A,#N/A,TRUE,"2001";#N/A,#N/A,TRUE,"2002";#N/A,#N/A,TRUE,"MN";#N/A,#N/A,TRUE,"CB-CN ";#N/A,#N/A,TRUE,"Point TVA (avec ES)"}</definedName>
    <definedName name="EV__LASTREFTIME__" hidden="1">39363.6565856481</definedName>
    <definedName name="EZ" localSheetId="14" hidden="1">{#N/A,#N/A,TRUE,"Page de garde";#N/A,#N/A,TRUE,"Récap";#N/A,#N/A,TRUE,"2001";#N/A,#N/A,TRUE,"2002";#N/A,#N/A,TRUE,"MN";#N/A,#N/A,TRUE,"CB-CN ";#N/A,#N/A,TRUE,"Point TVA (avec ES)"}</definedName>
    <definedName name="EZ" hidden="1">{#N/A,#N/A,TRUE,"Page de garde";#N/A,#N/A,TRUE,"Récap";#N/A,#N/A,TRUE,"2001";#N/A,#N/A,TRUE,"2002";#N/A,#N/A,TRUE,"MN";#N/A,#N/A,TRUE,"CB-CN ";#N/A,#N/A,TRUE,"Point TVA (avec ES)"}</definedName>
    <definedName name="fd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d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vr" localSheetId="14" hidden="1">{#N/A,#N/A,TRUE,"Page de garde";#N/A,#N/A,TRUE,"Récap";#N/A,#N/A,TRUE,"2001";#N/A,#N/A,TRUE,"2002";#N/A,#N/A,TRUE,"MN";#N/A,#N/A,TRUE,"CB-CN ";#N/A,#N/A,TRUE,"Point TVA (avec ES)"}</definedName>
    <definedName name="fvr" hidden="1">{#N/A,#N/A,TRUE,"Page de garde";#N/A,#N/A,TRUE,"Récap";#N/A,#N/A,TRUE,"2001";#N/A,#N/A,TRUE,"2002";#N/A,#N/A,TRUE,"MN";#N/A,#N/A,TRUE,"CB-CN ";#N/A,#N/A,TRUE,"Point TVA (avec ES)"}</definedName>
    <definedName name="gfq" localSheetId="14" hidden="1">{#N/A,#N/A,TRUE,"Page de garde";#N/A,#N/A,TRUE,"Récap";#N/A,#N/A,TRUE,"2001";#N/A,#N/A,TRUE,"2002";#N/A,#N/A,TRUE,"MN";#N/A,#N/A,TRUE,"CB-CN ";#N/A,#N/A,TRUE,"Point TVA (avec ES)"}</definedName>
    <definedName name="gfq" hidden="1">{#N/A,#N/A,TRUE,"Page de garde";#N/A,#N/A,TRUE,"Récap";#N/A,#N/A,TRUE,"2001";#N/A,#N/A,TRUE,"2002";#N/A,#N/A,TRUE,"MN";#N/A,#N/A,TRUE,"CB-CN ";#N/A,#N/A,TRUE,"Point TVA (avec ES)"}</definedName>
    <definedName name="ghcfyhj" localSheetId="14" hidden="1">{#N/A,#N/A,TRUE,"Page de garde";#N/A,#N/A,TRUE,"Récap";#N/A,#N/A,TRUE,"2001";#N/A,#N/A,TRUE,"2002";#N/A,#N/A,TRUE,"MN";#N/A,#N/A,TRUE,"CB-CN ";#N/A,#N/A,TRUE,"Point TVA (avec ES)"}</definedName>
    <definedName name="ghcfyhj" hidden="1">{#N/A,#N/A,TRUE,"Page de garde";#N/A,#N/A,TRUE,"Récap";#N/A,#N/A,TRUE,"2001";#N/A,#N/A,TRUE,"2002";#N/A,#N/A,TRUE,"MN";#N/A,#N/A,TRUE,"CB-CN ";#N/A,#N/A,TRUE,"Point TVA (avec ES)"}</definedName>
    <definedName name="GRT" localSheetId="14" hidden="1">{#N/A,#N/A,FALSE,"Synthèse";#N/A,#N/A,FALSE,"Evolution de la TVA";#N/A,#N/A,FALSE,"Ventilation DGI-Douanes";#N/A,#N/A,FALSE,"prévision hors constaté ";#N/A,#N/A,FALSE,"recettes et écart à la prévisio"}</definedName>
    <definedName name="GRT" hidden="1">{#N/A,#N/A,FALSE,"Synthèse";#N/A,#N/A,FALSE,"Evolution de la TVA";#N/A,#N/A,FALSE,"Ventilation DGI-Douanes";#N/A,#N/A,FALSE,"prévision hors constaté ";#N/A,#N/A,FALSE,"recettes et écart à la prévisio"}</definedName>
    <definedName name="gvq" localSheetId="14" hidden="1">{#N/A,#N/A,TRUE,"Page de garde";#N/A,#N/A,TRUE,"Récap";#N/A,#N/A,TRUE,"2001";#N/A,#N/A,TRUE,"2002";#N/A,#N/A,TRUE,"MN";#N/A,#N/A,TRUE,"CB-CN ";#N/A,#N/A,TRUE,"Point TVA (avec ES)"}</definedName>
    <definedName name="gvq" hidden="1">{#N/A,#N/A,TRUE,"Page de garde";#N/A,#N/A,TRUE,"Récap";#N/A,#N/A,TRUE,"2001";#N/A,#N/A,TRUE,"2002";#N/A,#N/A,TRUE,"MN";#N/A,#N/A,TRUE,"CB-CN ";#N/A,#N/A,TRUE,"Point TVA (avec ES)"}</definedName>
    <definedName name="hjdf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j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TML_CodePage" hidden="1">1252</definedName>
    <definedName name="HTML_Control" localSheetId="14" hidden="1">{"'TBADMI (Annexe 3)'!$B$164:$G$189"}</definedName>
    <definedName name="HTML_Control" hidden="1">{"'TBADMI (Annexe 3)'!$B$164:$G$189"}</definedName>
    <definedName name="HTML_Description" hidden="1">""</definedName>
    <definedName name="HTML_Email" hidden="1">""</definedName>
    <definedName name="HTML_Header" hidden="1">"TBADMI (Annexe 3)"</definedName>
    <definedName name="HTML_LastUpdate" hidden="1">"22/09/2000"</definedName>
    <definedName name="HTML_LineAfter" hidden="1">FALSE</definedName>
    <definedName name="HTML_LineBefore" hidden="1">FALSE</definedName>
    <definedName name="HTML_Name" hidden="1">"Alain NICOLAS"</definedName>
    <definedName name="HTML_OBDlg2" hidden="1">TRUE</definedName>
    <definedName name="HTML_OBDlg4" hidden="1">TRUE</definedName>
    <definedName name="HTML_OS" hidden="1">0</definedName>
    <definedName name="HTML_PathFile" hidden="1">"D:\Mes documents\MonHTML.htm"</definedName>
    <definedName name="HTML_Title" hidden="1">"DSG - TBADMI_V2"</definedName>
    <definedName name="ib" localSheetId="14" hidden="1">{#N/A,#N/A,TRUE,"Page de garde";#N/A,#N/A,TRUE,"Récap";#N/A,#N/A,TRUE,"2001";#N/A,#N/A,TRUE,"2002";#N/A,#N/A,TRUE,"MN";#N/A,#N/A,TRUE,"CB-CN ";#N/A,#N/A,TRUE,"Point TVA (avec ES)"}</definedName>
    <definedName name="ib" hidden="1">{#N/A,#N/A,TRUE,"Page de garde";#N/A,#N/A,TRUE,"Récap";#N/A,#N/A,TRUE,"2001";#N/A,#N/A,TRUE,"2002";#N/A,#N/A,TRUE,"MN";#N/A,#N/A,TRUE,"CB-CN ";#N/A,#N/A,TRUE,"Point TVA (avec ES)"}</definedName>
    <definedName name="jdgj" localSheetId="14" hidden="1">{#N/A,#N/A,FALSE,"A2C";#N/A,#N/A,FALSE,"A3C";#N/A,#N/A,FALSE,"A4C";#N/A,#N/A,FALSE,"A5C";#N/A,#N/A,FALSE,"A3PRIVAT";#N/A,#N/A,FALSE,"A4LFI";#N/A,#N/A,FALSE,"A5LFI";#N/A,#N/A,FALSE,"C2C"}</definedName>
    <definedName name="jdgj" hidden="1">{#N/A,#N/A,FALSE,"A2C";#N/A,#N/A,FALSE,"A3C";#N/A,#N/A,FALSE,"A4C";#N/A,#N/A,FALSE,"A5C";#N/A,#N/A,FALSE,"A3PRIVAT";#N/A,#N/A,FALSE,"A4LFI";#N/A,#N/A,FALSE,"A5LFI";#N/A,#N/A,FALSE,"C2C"}</definedName>
    <definedName name="mm" localSheetId="14" hidden="1">{#N/A,#N/A,TRUE,"Page de garde";#N/A,#N/A,TRUE,"Récap";#N/A,#N/A,TRUE,"2001";#N/A,#N/A,TRUE,"2002";#N/A,#N/A,TRUE,"MN";#N/A,#N/A,TRUE,"CB-CN ";#N/A,#N/A,TRUE,"Point TVA (avec ES)"}</definedName>
    <definedName name="mm" hidden="1">{#N/A,#N/A,TRUE,"Page de garde";#N/A,#N/A,TRUE,"Récap";#N/A,#N/A,TRUE,"2001";#N/A,#N/A,TRUE,"2002";#N/A,#N/A,TRUE,"MN";#N/A,#N/A,TRUE,"CB-CN ";#N/A,#N/A,TRUE,"Point TVA (avec ES)"}</definedName>
    <definedName name="mmmmm" localSheetId="14" hidden="1">{#N/A,#N/A,FALSE,"Synthèse";#N/A,#N/A,FALSE,"Evolution de la TVA";#N/A,#N/A,FALSE,"Ventilation DGI-Douanes";#N/A,#N/A,FALSE,"prévision hors constaté ";#N/A,#N/A,FALSE,"recettes et écart à la prévisio"}</definedName>
    <definedName name="mmmmm" hidden="1">{#N/A,#N/A,FALSE,"Synthèse";#N/A,#N/A,FALSE,"Evolution de la TVA";#N/A,#N/A,FALSE,"Ventilation DGI-Douanes";#N/A,#N/A,FALSE,"prévision hors constaté ";#N/A,#N/A,FALSE,"recettes et écart à la prévisio"}</definedName>
    <definedName name="_xlnm.Print_Area" localSheetId="0">Checks!$A$1:$Q$144</definedName>
    <definedName name="_xlnm.Print_Area" localSheetId="14">'RP3 PP'!$A$1:$O$29</definedName>
    <definedName name="_xlnm.Print_Area" localSheetId="1">'T1'!$A$1:$O$76</definedName>
    <definedName name="_xlnm.Print_Area" localSheetId="2">'T1 ANSP'!$A$1:$U$77</definedName>
    <definedName name="_xlnm.Print_Area" localSheetId="3">'T1 MET'!$A$1:$U$77</definedName>
    <definedName name="_xlnm.Print_Area" localSheetId="4">'T1 NSA'!$A$1:$U$77</definedName>
    <definedName name="_xlnm.Print_Area" localSheetId="5">'T2'!$A$1:$G$99</definedName>
    <definedName name="_xlnm.Print_Area" localSheetId="6">'T2 ANSP'!$A$1:$G$99</definedName>
    <definedName name="_xlnm.Print_Area" localSheetId="7">'T2 MET'!$A$1:$G$99</definedName>
    <definedName name="_xlnm.Print_Area" localSheetId="8">'T2 NSA'!$A$1:$G$99</definedName>
    <definedName name="_xlnm.Print_Area" localSheetId="9">'T3'!$C$1:$J$178</definedName>
    <definedName name="_xlnm.Print_Area" localSheetId="10">'T3 ANSP'!$C$1:$J$178</definedName>
    <definedName name="_xlnm.Print_Area" localSheetId="11">'T3 MET'!$C$1:$J$178</definedName>
    <definedName name="_xlnm.Print_Area" localSheetId="12">'T3 NSA'!$C$1:$J$178</definedName>
    <definedName name="_xlnm.Print_Area" localSheetId="13">'T4 '!$A$1:$R$124</definedName>
    <definedName name="qs" localSheetId="14" hidden="1">{#N/A,#N/A,TRUE,"Page de garde";#N/A,#N/A,TRUE,"Récap";#N/A,#N/A,TRUE,"2001";#N/A,#N/A,TRUE,"2002";#N/A,#N/A,TRUE,"MN";#N/A,#N/A,TRUE,"CB-CN ";#N/A,#N/A,TRUE,"Point TVA (avec ES)"}</definedName>
    <definedName name="qs" hidden="1">{#N/A,#N/A,TRUE,"Page de garde";#N/A,#N/A,TRUE,"Récap";#N/A,#N/A,TRUE,"2001";#N/A,#N/A,TRUE,"2002";#N/A,#N/A,TRUE,"MN";#N/A,#N/A,TRUE,"CB-CN ";#N/A,#N/A,TRUE,"Point TVA (avec ES)"}</definedName>
    <definedName name="SAPBEXdnldView" hidden="1">"D3P6O4JMXIHFGVEM2GX1TIU40"</definedName>
    <definedName name="SAPBEXsysID" hidden="1">"BWP"</definedName>
    <definedName name="sdqv" localSheetId="14" hidden="1">{#N/A,#N/A,TRUE,"Page de garde";#N/A,#N/A,TRUE,"Récap";#N/A,#N/A,TRUE,"2001";#N/A,#N/A,TRUE,"2002";#N/A,#N/A,TRUE,"MN";#N/A,#N/A,TRUE,"CB-CN ";#N/A,#N/A,TRUE,"Point TVA (avec ES)"}</definedName>
    <definedName name="sdqv" hidden="1">{#N/A,#N/A,TRUE,"Page de garde";#N/A,#N/A,TRUE,"Récap";#N/A,#N/A,TRUE,"2001";#N/A,#N/A,TRUE,"2002";#N/A,#N/A,TRUE,"MN";#N/A,#N/A,TRUE,"CB-CN ";#N/A,#N/A,TRUE,"Point TVA (avec ES)"}</definedName>
    <definedName name="Solde" localSheetId="14" hidden="1">{#N/A,#N/A,TRUE,"Page de garde";#N/A,#N/A,TRUE,"Récap";#N/A,#N/A,TRUE,"2001";#N/A,#N/A,TRUE,"2002";#N/A,#N/A,TRUE,"MN";#N/A,#N/A,TRUE,"CB-CN ";#N/A,#N/A,TRUE,"Point TVA (avec ES)"}</definedName>
    <definedName name="Solde" hidden="1">{#N/A,#N/A,TRUE,"Page de garde";#N/A,#N/A,TRUE,"Récap";#N/A,#N/A,TRUE,"2001";#N/A,#N/A,TRUE,"2002";#N/A,#N/A,TRUE,"MN";#N/A,#N/A,TRUE,"CB-CN ";#N/A,#N/A,TRUE,"Point TVA (avec ES)"}</definedName>
    <definedName name="sqdf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q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ss" localSheetId="14" hidden="1">{#N/A,#N/A,TRUE,"Page de garde";#N/A,#N/A,TRUE,"Récap";#N/A,#N/A,TRUE,"2001";#N/A,#N/A,TRUE,"2002";#N/A,#N/A,TRUE,"MN";#N/A,#N/A,TRUE,"CB-CN ";#N/A,#N/A,TRUE,"Point TVA (avec ES)"}</definedName>
    <definedName name="sss" hidden="1">{#N/A,#N/A,TRUE,"Page de garde";#N/A,#N/A,TRUE,"Récap";#N/A,#N/A,TRUE,"2001";#N/A,#N/A,TRUE,"2002";#N/A,#N/A,TRUE,"MN";#N/A,#N/A,TRUE,"CB-CN ";#N/A,#N/A,TRUE,"Point TVA (avec ES)"}</definedName>
    <definedName name="suivi" localSheetId="14" hidden="1">{#N/A,#N/A,FALSE,"Synthèse";#N/A,#N/A,FALSE,"Evolution de la TVA";#N/A,#N/A,FALSE,"Ventilation DGI-Douanes";#N/A,#N/A,FALSE,"prévision hors constaté ";#N/A,#N/A,FALSE,"recettes et écart à la prévisio"}</definedName>
    <definedName name="suivi" hidden="1">{#N/A,#N/A,FALSE,"Synthèse";#N/A,#N/A,FALSE,"Evolution de la TVA";#N/A,#N/A,FALSE,"Ventilation DGI-Douanes";#N/A,#N/A,FALSE,"prévision hors constaté ";#N/A,#N/A,FALSE,"recettes et écart à la prévisio"}</definedName>
    <definedName name="tghth" localSheetId="14" hidden="1">{"'TBADMI (Annexe 3)'!$B$164:$G$189"}</definedName>
    <definedName name="tghth" hidden="1">{"'TBADMI (Annexe 3)'!$B$164:$G$189"}</definedName>
    <definedName name="wrn.Dossier.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_.BEH._.2000." localSheetId="14" hidden="1">{#N/A,#N/A,TRUE,"Page de garde";#N/A,#N/A,TRUE,"Récap";#N/A,#N/A,TRUE,"2001";#N/A,#N/A,TRUE,"2002";#N/A,#N/A,TRUE,"MN";#N/A,#N/A,TRUE,"CB-CN ";#N/A,#N/A,TRUE,"Point TVA (avec ES)"}</definedName>
    <definedName name="wrn.Dossier._.BEH._.2000." hidden="1">{#N/A,#N/A,TRUE,"Page de garde";#N/A,#N/A,TRUE,"Récap";#N/A,#N/A,TRUE,"2001";#N/A,#N/A,TRUE,"2002";#N/A,#N/A,TRUE,"MN";#N/A,#N/A,TRUE,"CB-CN ";#N/A,#N/A,TRUE,"Point TVA (avec ES)"}</definedName>
    <definedName name="wrn.Dossier._.janvier." localSheetId="14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janvier.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localSheetId="14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sh_coul." localSheetId="14" hidden="1">{#N/A,#N/A,FALSE,"A2C";#N/A,#N/A,FALSE,"A3C";#N/A,#N/A,FALSE,"A4C";#N/A,#N/A,FALSE,"A5C";#N/A,#N/A,FALSE,"A3PRIVAT";#N/A,#N/A,FALSE,"A4LFI";#N/A,#N/A,FALSE,"A5LFI";#N/A,#N/A,FALSE,"C2C"}</definedName>
    <definedName name="wrn.sh_coul." hidden="1">{#N/A,#N/A,FALSE,"A2C";#N/A,#N/A,FALSE,"A3C";#N/A,#N/A,FALSE,"A4C";#N/A,#N/A,FALSE,"A5C";#N/A,#N/A,FALSE,"A3PRIVAT";#N/A,#N/A,FALSE,"A4LFI";#N/A,#N/A,FALSE,"A5LFI";#N/A,#N/A,FALSE,"C2C"}</definedName>
    <definedName name="wrn.sh_nb." localSheetId="14" hidden="1">{#N/A,#N/A,FALSE,"A2";#N/A,#N/A,FALSE,"A3";#N/A,#N/A,FALSE,"A4";#N/A,#N/A,FALSE,"A5";#N/A,#N/A,FALSE,"C2"}</definedName>
    <definedName name="wrn.sh_nb." hidden="1">{#N/A,#N/A,FALSE,"A2";#N/A,#N/A,FALSE,"A3";#N/A,#N/A,FALSE,"A4";#N/A,#N/A,FALSE,"A5";#N/A,#N/A,FALSE,"C2"}</definedName>
    <definedName name="wrn.Suivi._.mensuel." localSheetId="14" hidden="1">{#N/A,#N/A,FALSE,"Synthèse";#N/A,#N/A,FALSE,"Evolution de la TVA";#N/A,#N/A,FALSE,"Ventilation DGI-Douanes";#N/A,#N/A,FALSE,"prévision hors constaté ";#N/A,#N/A,FALSE,"recettes et écart à la prévisio"}</definedName>
    <definedName name="wrn.Suivi._.mensuel." hidden="1">{#N/A,#N/A,FALSE,"Synthèse";#N/A,#N/A,FALSE,"Evolution de la TVA";#N/A,#N/A,FALSE,"Ventilation DGI-Douanes";#N/A,#N/A,FALSE,"prévision hors constaté ";#N/A,#N/A,FALSE,"recettes et écart à la prévisio"}</definedName>
  </definedNames>
  <calcPr calcId="162913"/>
</workbook>
</file>

<file path=xl/calcChain.xml><?xml version="1.0" encoding="utf-8"?>
<calcChain xmlns="http://schemas.openxmlformats.org/spreadsheetml/2006/main">
  <c r="E73" i="37" l="1"/>
  <c r="D73" i="37"/>
  <c r="C73" i="37"/>
  <c r="C73" i="36"/>
  <c r="O18" i="12"/>
  <c r="O61" i="12"/>
  <c r="O66" i="12"/>
  <c r="N18" i="12"/>
  <c r="N61" i="12"/>
  <c r="M18" i="12"/>
  <c r="M61" i="12"/>
  <c r="L18" i="12"/>
  <c r="M19" i="12"/>
  <c r="K18" i="12"/>
  <c r="K61" i="12"/>
  <c r="J64" i="12"/>
  <c r="K64" i="12"/>
  <c r="N37" i="34"/>
  <c r="L18" i="11"/>
  <c r="M18" i="11"/>
  <c r="N18" i="11"/>
  <c r="O18" i="11"/>
  <c r="K18" i="11"/>
  <c r="I73" i="42"/>
  <c r="H73" i="42"/>
  <c r="G73" i="42"/>
  <c r="F73" i="42"/>
  <c r="I72" i="42"/>
  <c r="H72" i="42"/>
  <c r="G72" i="42"/>
  <c r="F72" i="42"/>
  <c r="I73" i="40"/>
  <c r="H73" i="40"/>
  <c r="G73" i="40"/>
  <c r="F73" i="40"/>
  <c r="I72" i="40"/>
  <c r="H72" i="40"/>
  <c r="G72" i="40"/>
  <c r="F72" i="40"/>
  <c r="I68" i="12"/>
  <c r="G89" i="37"/>
  <c r="F89" i="37"/>
  <c r="E89" i="37"/>
  <c r="D89" i="37"/>
  <c r="C89" i="37"/>
  <c r="G89" i="38"/>
  <c r="F89" i="38"/>
  <c r="E89" i="38"/>
  <c r="D89" i="38"/>
  <c r="C89" i="38"/>
  <c r="G89" i="36"/>
  <c r="F89" i="36"/>
  <c r="E89" i="36"/>
  <c r="D89" i="36"/>
  <c r="C89" i="36"/>
  <c r="C94" i="35"/>
  <c r="J172" i="39"/>
  <c r="I172" i="39"/>
  <c r="H172" i="39"/>
  <c r="G172" i="39"/>
  <c r="F172" i="39"/>
  <c r="E172" i="39"/>
  <c r="D172" i="39"/>
  <c r="J171" i="39"/>
  <c r="I171" i="39"/>
  <c r="H171" i="39"/>
  <c r="G171" i="39"/>
  <c r="F171" i="39"/>
  <c r="E171" i="39"/>
  <c r="D171" i="39"/>
  <c r="J170" i="39"/>
  <c r="I170" i="39"/>
  <c r="H170" i="39"/>
  <c r="G170" i="39"/>
  <c r="F170" i="39"/>
  <c r="E170" i="39"/>
  <c r="D170" i="39"/>
  <c r="J169" i="39"/>
  <c r="I169" i="39"/>
  <c r="H169" i="39"/>
  <c r="G169" i="39"/>
  <c r="F169" i="39"/>
  <c r="E169" i="39"/>
  <c r="D169" i="39"/>
  <c r="J168" i="39"/>
  <c r="I168" i="39"/>
  <c r="H168" i="39"/>
  <c r="G168" i="39"/>
  <c r="F168" i="39"/>
  <c r="E168" i="39"/>
  <c r="D168" i="39"/>
  <c r="J167" i="39"/>
  <c r="I167" i="39"/>
  <c r="H167" i="39"/>
  <c r="G167" i="39"/>
  <c r="F167" i="39"/>
  <c r="E167" i="39"/>
  <c r="D167" i="39"/>
  <c r="H71" i="11"/>
  <c r="G71" i="11"/>
  <c r="F71" i="11"/>
  <c r="E71" i="11"/>
  <c r="D71" i="11"/>
  <c r="D23" i="40"/>
  <c r="J19" i="45"/>
  <c r="I19" i="45"/>
  <c r="H19" i="45"/>
  <c r="H20" i="45"/>
  <c r="G19" i="45"/>
  <c r="F19" i="45"/>
  <c r="D19" i="45"/>
  <c r="D17" i="45"/>
  <c r="C15" i="45"/>
  <c r="E19" i="45"/>
  <c r="F20" i="45"/>
  <c r="L19" i="45"/>
  <c r="G20" i="45"/>
  <c r="D21" i="45"/>
  <c r="D23" i="45"/>
  <c r="M19" i="45"/>
  <c r="I20" i="45"/>
  <c r="J20" i="45"/>
  <c r="C5" i="39"/>
  <c r="C4" i="39"/>
  <c r="C3" i="39"/>
  <c r="A3" i="43"/>
  <c r="C5" i="42"/>
  <c r="C4" i="42"/>
  <c r="C3" i="42"/>
  <c r="A5" i="38"/>
  <c r="A4" i="38"/>
  <c r="A3" i="38"/>
  <c r="A5" i="37"/>
  <c r="A4" i="37"/>
  <c r="A3" i="37"/>
  <c r="A5" i="36"/>
  <c r="C5" i="40"/>
  <c r="A4" i="36"/>
  <c r="C4" i="40"/>
  <c r="A3" i="36"/>
  <c r="G92" i="35"/>
  <c r="F92" i="35"/>
  <c r="E92" i="35"/>
  <c r="D92" i="35"/>
  <c r="C92" i="35"/>
  <c r="G38" i="35"/>
  <c r="F38" i="35"/>
  <c r="E38" i="35"/>
  <c r="D38" i="35"/>
  <c r="C38" i="35"/>
  <c r="A5" i="35"/>
  <c r="A4" i="35"/>
  <c r="A3" i="35"/>
  <c r="R123" i="43"/>
  <c r="Q123" i="43"/>
  <c r="P123" i="43"/>
  <c r="O123" i="43"/>
  <c r="N123" i="43"/>
  <c r="M123" i="43"/>
  <c r="L123" i="43"/>
  <c r="K123" i="43"/>
  <c r="J123" i="43"/>
  <c r="I123" i="43"/>
  <c r="H123" i="43"/>
  <c r="G123" i="43"/>
  <c r="C123" i="43"/>
  <c r="E123" i="43"/>
  <c r="R62" i="43"/>
  <c r="Q62" i="43"/>
  <c r="P62" i="43"/>
  <c r="O62" i="43"/>
  <c r="N62" i="43"/>
  <c r="M62" i="43"/>
  <c r="L62" i="43"/>
  <c r="K62" i="43"/>
  <c r="J62" i="43"/>
  <c r="I62" i="43"/>
  <c r="H62" i="43"/>
  <c r="F62" i="43"/>
  <c r="E62" i="43"/>
  <c r="D62" i="43"/>
  <c r="C62" i="43"/>
  <c r="I165" i="42"/>
  <c r="H165" i="42"/>
  <c r="G165" i="42"/>
  <c r="F165" i="42"/>
  <c r="E165" i="42"/>
  <c r="C90" i="38"/>
  <c r="D164" i="42"/>
  <c r="J164" i="42"/>
  <c r="D163" i="42"/>
  <c r="J163" i="42"/>
  <c r="D162" i="42"/>
  <c r="J162" i="42"/>
  <c r="D161" i="42"/>
  <c r="J161" i="42"/>
  <c r="D160" i="42"/>
  <c r="J160" i="42"/>
  <c r="D146" i="42"/>
  <c r="J146" i="42"/>
  <c r="D145" i="42"/>
  <c r="J145" i="42"/>
  <c r="D144" i="42"/>
  <c r="I144" i="42"/>
  <c r="D143" i="42"/>
  <c r="H143" i="42"/>
  <c r="D142" i="42"/>
  <c r="E142" i="42"/>
  <c r="I141" i="42"/>
  <c r="H141" i="42"/>
  <c r="G141" i="42"/>
  <c r="G147" i="42"/>
  <c r="F141" i="42"/>
  <c r="F147" i="42"/>
  <c r="E141" i="42"/>
  <c r="D141" i="42"/>
  <c r="D147" i="42"/>
  <c r="J140" i="42"/>
  <c r="J139" i="42"/>
  <c r="J138" i="42"/>
  <c r="D135" i="42"/>
  <c r="J135" i="42"/>
  <c r="D134" i="42"/>
  <c r="J134" i="42"/>
  <c r="D133" i="42"/>
  <c r="J133" i="42"/>
  <c r="D132" i="42"/>
  <c r="J132" i="42"/>
  <c r="D131" i="42"/>
  <c r="J131" i="42"/>
  <c r="I130" i="42"/>
  <c r="I136" i="42"/>
  <c r="H130" i="42"/>
  <c r="H136" i="42"/>
  <c r="G130" i="42"/>
  <c r="G136" i="42"/>
  <c r="F130" i="42"/>
  <c r="F136" i="42"/>
  <c r="E130" i="42"/>
  <c r="E136" i="42"/>
  <c r="D130" i="42"/>
  <c r="J129" i="42"/>
  <c r="J128" i="42"/>
  <c r="J127" i="42"/>
  <c r="J124" i="42"/>
  <c r="D124" i="42"/>
  <c r="D123" i="42"/>
  <c r="J123" i="42"/>
  <c r="D122" i="42"/>
  <c r="I122" i="42"/>
  <c r="J122" i="42"/>
  <c r="H121" i="42"/>
  <c r="J121" i="42"/>
  <c r="D121" i="42"/>
  <c r="D120" i="42"/>
  <c r="I119" i="42"/>
  <c r="I125" i="42"/>
  <c r="H119" i="42"/>
  <c r="H125" i="42"/>
  <c r="G119" i="42"/>
  <c r="G125" i="42"/>
  <c r="D119" i="42"/>
  <c r="F118" i="42"/>
  <c r="F119" i="42"/>
  <c r="F125" i="42"/>
  <c r="E117" i="42"/>
  <c r="E119" i="42"/>
  <c r="J116" i="42"/>
  <c r="J113" i="42"/>
  <c r="D113" i="42"/>
  <c r="D112" i="42"/>
  <c r="J112" i="42"/>
  <c r="D111" i="42"/>
  <c r="I111" i="42"/>
  <c r="D110" i="42"/>
  <c r="H110" i="42"/>
  <c r="G109" i="42"/>
  <c r="D109" i="42"/>
  <c r="F108" i="42"/>
  <c r="E108" i="42"/>
  <c r="I102" i="42"/>
  <c r="H102" i="42"/>
  <c r="G102" i="42"/>
  <c r="D102" i="42"/>
  <c r="F101" i="42"/>
  <c r="F102" i="42"/>
  <c r="E100" i="42"/>
  <c r="E102" i="42"/>
  <c r="E114" i="42"/>
  <c r="C87" i="38"/>
  <c r="J99" i="42"/>
  <c r="D96" i="42"/>
  <c r="J96" i="42"/>
  <c r="D95" i="42"/>
  <c r="J95" i="42"/>
  <c r="D94" i="42"/>
  <c r="I94" i="42"/>
  <c r="D93" i="42"/>
  <c r="H93" i="42"/>
  <c r="D92" i="42"/>
  <c r="G92" i="42"/>
  <c r="I91" i="42"/>
  <c r="H91" i="42"/>
  <c r="G91" i="42"/>
  <c r="F91" i="42"/>
  <c r="F97" i="42"/>
  <c r="E91" i="42"/>
  <c r="E97" i="42"/>
  <c r="D91" i="42"/>
  <c r="I75" i="42"/>
  <c r="H75" i="42"/>
  <c r="D75" i="42"/>
  <c r="F74" i="42"/>
  <c r="F75" i="42"/>
  <c r="D84" i="38"/>
  <c r="E75" i="42"/>
  <c r="G75" i="42"/>
  <c r="D48" i="42"/>
  <c r="J48" i="42"/>
  <c r="D47" i="42"/>
  <c r="J47" i="42"/>
  <c r="J49" i="42"/>
  <c r="J49" i="39"/>
  <c r="D46" i="42"/>
  <c r="I46" i="42"/>
  <c r="I49" i="42"/>
  <c r="I49" i="39"/>
  <c r="D45" i="42"/>
  <c r="H45" i="42"/>
  <c r="H49" i="42"/>
  <c r="H49" i="39"/>
  <c r="D44" i="42"/>
  <c r="D41" i="42"/>
  <c r="D41" i="39"/>
  <c r="D40" i="42"/>
  <c r="J40" i="42"/>
  <c r="D39" i="42"/>
  <c r="D39" i="39"/>
  <c r="D38" i="42"/>
  <c r="H38" i="42"/>
  <c r="H42" i="42"/>
  <c r="D37" i="42"/>
  <c r="D42" i="42"/>
  <c r="D42" i="39"/>
  <c r="J17" i="42"/>
  <c r="I17" i="42"/>
  <c r="H17" i="42"/>
  <c r="G17" i="42"/>
  <c r="D11" i="42"/>
  <c r="D17" i="42"/>
  <c r="F10" i="42"/>
  <c r="F11" i="42"/>
  <c r="E9" i="42"/>
  <c r="E11" i="42"/>
  <c r="I165" i="41"/>
  <c r="H165" i="41"/>
  <c r="F90" i="37"/>
  <c r="G165" i="41"/>
  <c r="F165" i="41"/>
  <c r="F165" i="39"/>
  <c r="E165" i="41"/>
  <c r="D164" i="41"/>
  <c r="J164" i="41"/>
  <c r="D163" i="41"/>
  <c r="J163" i="41"/>
  <c r="J162" i="41"/>
  <c r="D162" i="41"/>
  <c r="D161" i="41"/>
  <c r="J161" i="41"/>
  <c r="D160" i="41"/>
  <c r="D165" i="41"/>
  <c r="D146" i="41"/>
  <c r="J146" i="41"/>
  <c r="D145" i="41"/>
  <c r="J145" i="41"/>
  <c r="D144" i="41"/>
  <c r="I144" i="41"/>
  <c r="D143" i="41"/>
  <c r="H143" i="41"/>
  <c r="D142" i="41"/>
  <c r="E142" i="41"/>
  <c r="I141" i="41"/>
  <c r="H141" i="41"/>
  <c r="G141" i="41"/>
  <c r="G147" i="41"/>
  <c r="F141" i="41"/>
  <c r="F147" i="41"/>
  <c r="E141" i="41"/>
  <c r="D141" i="41"/>
  <c r="J140" i="41"/>
  <c r="J139" i="41"/>
  <c r="J138" i="41"/>
  <c r="D135" i="41"/>
  <c r="D135" i="39"/>
  <c r="D134" i="41"/>
  <c r="J134" i="41"/>
  <c r="D133" i="41"/>
  <c r="J133" i="41"/>
  <c r="D132" i="41"/>
  <c r="J132" i="41"/>
  <c r="J131" i="41"/>
  <c r="D131" i="41"/>
  <c r="I130" i="41"/>
  <c r="I136" i="41"/>
  <c r="H130" i="41"/>
  <c r="H136" i="41"/>
  <c r="G130" i="41"/>
  <c r="G136" i="41"/>
  <c r="F130" i="41"/>
  <c r="F136" i="41"/>
  <c r="E130" i="41"/>
  <c r="E136" i="41"/>
  <c r="D130" i="41"/>
  <c r="D136" i="41"/>
  <c r="J129" i="41"/>
  <c r="J128" i="41"/>
  <c r="J127" i="41"/>
  <c r="D124" i="41"/>
  <c r="J124" i="41"/>
  <c r="J123" i="41"/>
  <c r="D123" i="41"/>
  <c r="D122" i="41"/>
  <c r="G122" i="41"/>
  <c r="G125" i="41"/>
  <c r="E88" i="37"/>
  <c r="D121" i="41"/>
  <c r="F121" i="41"/>
  <c r="F125" i="41"/>
  <c r="D120" i="41"/>
  <c r="I119" i="41"/>
  <c r="H119" i="41"/>
  <c r="G119" i="41"/>
  <c r="F119" i="41"/>
  <c r="D119" i="41"/>
  <c r="J118" i="41"/>
  <c r="E117" i="41"/>
  <c r="E119" i="41"/>
  <c r="J116" i="41"/>
  <c r="D113" i="41"/>
  <c r="J113" i="41"/>
  <c r="J112" i="41"/>
  <c r="D112" i="41"/>
  <c r="D111" i="41"/>
  <c r="I111" i="41"/>
  <c r="H110" i="41"/>
  <c r="D110" i="41"/>
  <c r="D109" i="41"/>
  <c r="G109" i="41"/>
  <c r="F108" i="41"/>
  <c r="E108" i="41"/>
  <c r="I102" i="41"/>
  <c r="H102" i="41"/>
  <c r="G102" i="41"/>
  <c r="F102" i="41"/>
  <c r="D102" i="41"/>
  <c r="J101" i="41"/>
  <c r="E100" i="41"/>
  <c r="E102" i="41"/>
  <c r="J99" i="41"/>
  <c r="D96" i="41"/>
  <c r="J96" i="41"/>
  <c r="D95" i="41"/>
  <c r="J95" i="41"/>
  <c r="D94" i="41"/>
  <c r="I94" i="41"/>
  <c r="H93" i="41"/>
  <c r="D93" i="41"/>
  <c r="D92" i="41"/>
  <c r="G92" i="41"/>
  <c r="I91" i="41"/>
  <c r="H91" i="41"/>
  <c r="H97" i="41"/>
  <c r="F86" i="37"/>
  <c r="G91" i="41"/>
  <c r="F91" i="41"/>
  <c r="F97" i="41"/>
  <c r="D86" i="37"/>
  <c r="E91" i="41"/>
  <c r="E97" i="41"/>
  <c r="D91" i="41"/>
  <c r="C85" i="37"/>
  <c r="F85" i="37"/>
  <c r="I75" i="41"/>
  <c r="H75" i="41"/>
  <c r="F75" i="41"/>
  <c r="D75" i="41"/>
  <c r="J74" i="41"/>
  <c r="E73" i="41"/>
  <c r="J73" i="41"/>
  <c r="G72" i="41"/>
  <c r="J72" i="41"/>
  <c r="D69" i="41"/>
  <c r="J69" i="41"/>
  <c r="D68" i="41"/>
  <c r="J68" i="41"/>
  <c r="D67" i="41"/>
  <c r="I67" i="41"/>
  <c r="I70" i="41"/>
  <c r="D66" i="41"/>
  <c r="H66" i="41"/>
  <c r="D65" i="41"/>
  <c r="G65" i="41"/>
  <c r="G70" i="41"/>
  <c r="D62" i="41"/>
  <c r="J62" i="41"/>
  <c r="D61" i="41"/>
  <c r="J61" i="41"/>
  <c r="D60" i="41"/>
  <c r="H59" i="41"/>
  <c r="H63" i="41"/>
  <c r="D59" i="41"/>
  <c r="D58" i="41"/>
  <c r="D55" i="41"/>
  <c r="J55" i="41"/>
  <c r="D54" i="41"/>
  <c r="J54" i="41"/>
  <c r="D53" i="41"/>
  <c r="I53" i="41"/>
  <c r="I56" i="41"/>
  <c r="D52" i="41"/>
  <c r="D51" i="41"/>
  <c r="D34" i="41"/>
  <c r="J34" i="41"/>
  <c r="D33" i="41"/>
  <c r="J33" i="41"/>
  <c r="D32" i="41"/>
  <c r="D31" i="41"/>
  <c r="D31" i="39"/>
  <c r="D30" i="41"/>
  <c r="D16" i="41"/>
  <c r="D16" i="39"/>
  <c r="D15" i="41"/>
  <c r="J15" i="41"/>
  <c r="D14" i="41"/>
  <c r="I14" i="41"/>
  <c r="H13" i="41"/>
  <c r="H17" i="41"/>
  <c r="F82" i="37"/>
  <c r="D13" i="41"/>
  <c r="D12" i="41"/>
  <c r="D12" i="39"/>
  <c r="D11" i="41"/>
  <c r="F10" i="41"/>
  <c r="F11" i="41"/>
  <c r="E9" i="41"/>
  <c r="E11" i="41"/>
  <c r="E17" i="41"/>
  <c r="I165" i="40"/>
  <c r="G90" i="36"/>
  <c r="H165" i="40"/>
  <c r="F90" i="36"/>
  <c r="G165" i="40"/>
  <c r="E90" i="36"/>
  <c r="F165" i="40"/>
  <c r="E165" i="40"/>
  <c r="D164" i="40"/>
  <c r="J164" i="40"/>
  <c r="D163" i="40"/>
  <c r="D163" i="39"/>
  <c r="D162" i="40"/>
  <c r="J162" i="40"/>
  <c r="D161" i="40"/>
  <c r="D161" i="39"/>
  <c r="D160" i="40"/>
  <c r="D146" i="40"/>
  <c r="D145" i="40"/>
  <c r="J145" i="40"/>
  <c r="D144" i="40"/>
  <c r="D143" i="40"/>
  <c r="H143" i="40"/>
  <c r="D142" i="40"/>
  <c r="E142" i="40"/>
  <c r="I141" i="40"/>
  <c r="H141" i="40"/>
  <c r="G141" i="40"/>
  <c r="F141" i="40"/>
  <c r="F147" i="40"/>
  <c r="E141" i="40"/>
  <c r="D141" i="40"/>
  <c r="J140" i="40"/>
  <c r="J140" i="39"/>
  <c r="J139" i="40"/>
  <c r="J138" i="40"/>
  <c r="D135" i="40"/>
  <c r="J135" i="40"/>
  <c r="D134" i="40"/>
  <c r="J134" i="40"/>
  <c r="D133" i="40"/>
  <c r="J133" i="40"/>
  <c r="D132" i="40"/>
  <c r="D132" i="39"/>
  <c r="D131" i="40"/>
  <c r="J131" i="40"/>
  <c r="I130" i="40"/>
  <c r="I136" i="40"/>
  <c r="H130" i="40"/>
  <c r="H136" i="40"/>
  <c r="G130" i="40"/>
  <c r="G136" i="40"/>
  <c r="F130" i="40"/>
  <c r="E130" i="40"/>
  <c r="E136" i="40"/>
  <c r="D130" i="40"/>
  <c r="D136" i="40"/>
  <c r="D136" i="39"/>
  <c r="J129" i="40"/>
  <c r="J128" i="40"/>
  <c r="J128" i="39"/>
  <c r="J127" i="40"/>
  <c r="D124" i="40"/>
  <c r="J124" i="40"/>
  <c r="D123" i="40"/>
  <c r="J123" i="40"/>
  <c r="I122" i="40"/>
  <c r="D122" i="40"/>
  <c r="D121" i="40"/>
  <c r="H121" i="40"/>
  <c r="J121" i="40"/>
  <c r="D120" i="40"/>
  <c r="E120" i="40"/>
  <c r="I119" i="40"/>
  <c r="H119" i="40"/>
  <c r="G119" i="40"/>
  <c r="G125" i="40"/>
  <c r="F119" i="40"/>
  <c r="F125" i="40"/>
  <c r="D119" i="40"/>
  <c r="J118" i="40"/>
  <c r="E117" i="40"/>
  <c r="E119" i="40"/>
  <c r="J116" i="40"/>
  <c r="J113" i="40"/>
  <c r="D113" i="40"/>
  <c r="J112" i="40"/>
  <c r="D112" i="40"/>
  <c r="I111" i="40"/>
  <c r="D111" i="40"/>
  <c r="H110" i="40"/>
  <c r="D110" i="40"/>
  <c r="G109" i="40"/>
  <c r="D109" i="40"/>
  <c r="F108" i="40"/>
  <c r="E108" i="40"/>
  <c r="I102" i="40"/>
  <c r="H102" i="40"/>
  <c r="G102" i="40"/>
  <c r="F102" i="40"/>
  <c r="F114" i="40"/>
  <c r="D87" i="36"/>
  <c r="D102" i="40"/>
  <c r="J101" i="40"/>
  <c r="E100" i="40"/>
  <c r="E102" i="40"/>
  <c r="J99" i="40"/>
  <c r="D96" i="40"/>
  <c r="J96" i="40"/>
  <c r="D95" i="40"/>
  <c r="D95" i="39"/>
  <c r="D94" i="40"/>
  <c r="I94" i="40"/>
  <c r="D93" i="40"/>
  <c r="D93" i="39"/>
  <c r="D92" i="40"/>
  <c r="G92" i="40"/>
  <c r="I91" i="40"/>
  <c r="I91" i="39"/>
  <c r="H91" i="40"/>
  <c r="G91" i="40"/>
  <c r="F91" i="40"/>
  <c r="F97" i="40"/>
  <c r="E91" i="40"/>
  <c r="E97" i="40"/>
  <c r="E97" i="39"/>
  <c r="D91" i="40"/>
  <c r="D97" i="40"/>
  <c r="D85" i="40"/>
  <c r="J85" i="40"/>
  <c r="J85" i="39"/>
  <c r="D84" i="40"/>
  <c r="J84" i="40"/>
  <c r="J84" i="39"/>
  <c r="D83" i="40"/>
  <c r="I83" i="40"/>
  <c r="I83" i="39"/>
  <c r="D82" i="40"/>
  <c r="H82" i="40"/>
  <c r="D81" i="40"/>
  <c r="I80" i="40"/>
  <c r="I80" i="39"/>
  <c r="H80" i="40"/>
  <c r="H80" i="39"/>
  <c r="G80" i="40"/>
  <c r="G80" i="39"/>
  <c r="D80" i="40"/>
  <c r="D80" i="39"/>
  <c r="F79" i="40"/>
  <c r="F80" i="40"/>
  <c r="F86" i="40"/>
  <c r="E78" i="40"/>
  <c r="E80" i="40"/>
  <c r="E86" i="40"/>
  <c r="C85" i="36"/>
  <c r="J77" i="40"/>
  <c r="J80" i="40"/>
  <c r="I75" i="40"/>
  <c r="H75" i="40"/>
  <c r="H75" i="39"/>
  <c r="F75" i="40"/>
  <c r="D84" i="36"/>
  <c r="D75" i="40"/>
  <c r="J74" i="40"/>
  <c r="J73" i="40"/>
  <c r="J72" i="40"/>
  <c r="J69" i="40"/>
  <c r="J69" i="39"/>
  <c r="D69" i="40"/>
  <c r="D68" i="40"/>
  <c r="J68" i="40"/>
  <c r="J68" i="39"/>
  <c r="D67" i="40"/>
  <c r="I67" i="40"/>
  <c r="I70" i="40"/>
  <c r="I70" i="39"/>
  <c r="D66" i="40"/>
  <c r="H66" i="40"/>
  <c r="D65" i="40"/>
  <c r="J62" i="40"/>
  <c r="J62" i="39"/>
  <c r="D62" i="40"/>
  <c r="D61" i="40"/>
  <c r="J61" i="40"/>
  <c r="D60" i="40"/>
  <c r="D59" i="40"/>
  <c r="D58" i="40"/>
  <c r="J55" i="40"/>
  <c r="D55" i="40"/>
  <c r="D54" i="40"/>
  <c r="J54" i="40"/>
  <c r="D53" i="40"/>
  <c r="I53" i="40"/>
  <c r="I56" i="40"/>
  <c r="I56" i="39"/>
  <c r="D52" i="40"/>
  <c r="H52" i="40"/>
  <c r="D51" i="40"/>
  <c r="J34" i="40"/>
  <c r="D34" i="40"/>
  <c r="D33" i="40"/>
  <c r="J33" i="40"/>
  <c r="J33" i="39"/>
  <c r="D32" i="40"/>
  <c r="D32" i="39"/>
  <c r="D31" i="40"/>
  <c r="H31" i="40"/>
  <c r="D30" i="40"/>
  <c r="J27" i="40"/>
  <c r="J27" i="39"/>
  <c r="D27" i="40"/>
  <c r="D26" i="40"/>
  <c r="J26" i="40"/>
  <c r="J26" i="39"/>
  <c r="I25" i="40"/>
  <c r="I25" i="39"/>
  <c r="D25" i="40"/>
  <c r="D24" i="40"/>
  <c r="H24" i="40"/>
  <c r="H24" i="39"/>
  <c r="G23" i="40"/>
  <c r="G23" i="39"/>
  <c r="I22" i="40"/>
  <c r="H22" i="40"/>
  <c r="G22" i="40"/>
  <c r="F22" i="40"/>
  <c r="F28" i="40"/>
  <c r="F28" i="39"/>
  <c r="D22" i="40"/>
  <c r="J21" i="40"/>
  <c r="J21" i="39"/>
  <c r="E20" i="40"/>
  <c r="J20" i="40"/>
  <c r="J20" i="39"/>
  <c r="J19" i="40"/>
  <c r="D16" i="40"/>
  <c r="J16" i="40"/>
  <c r="D15" i="40"/>
  <c r="J15" i="40"/>
  <c r="D14" i="40"/>
  <c r="I14" i="40"/>
  <c r="I17" i="40"/>
  <c r="D13" i="40"/>
  <c r="H13" i="40"/>
  <c r="H17" i="40"/>
  <c r="D12" i="40"/>
  <c r="G12" i="40"/>
  <c r="G17" i="40"/>
  <c r="E82" i="36"/>
  <c r="D11" i="40"/>
  <c r="F10" i="40"/>
  <c r="F11" i="40"/>
  <c r="E9" i="40"/>
  <c r="E11" i="40"/>
  <c r="I164" i="39"/>
  <c r="H164" i="39"/>
  <c r="G164" i="39"/>
  <c r="F164" i="39"/>
  <c r="E164" i="39"/>
  <c r="D164" i="39"/>
  <c r="I163" i="39"/>
  <c r="H163" i="39"/>
  <c r="G163" i="39"/>
  <c r="F163" i="39"/>
  <c r="E163" i="39"/>
  <c r="I162" i="39"/>
  <c r="H162" i="39"/>
  <c r="G162" i="39"/>
  <c r="F162" i="39"/>
  <c r="E162" i="39"/>
  <c r="D162" i="39"/>
  <c r="I161" i="39"/>
  <c r="H161" i="39"/>
  <c r="G161" i="39"/>
  <c r="F161" i="39"/>
  <c r="E161" i="39"/>
  <c r="I160" i="39"/>
  <c r="H160" i="39"/>
  <c r="G160" i="39"/>
  <c r="F160" i="39"/>
  <c r="E160" i="39"/>
  <c r="D160" i="39"/>
  <c r="J158" i="39"/>
  <c r="I158" i="39"/>
  <c r="H158" i="39"/>
  <c r="G158" i="39"/>
  <c r="F158" i="39"/>
  <c r="E158" i="39"/>
  <c r="D158" i="39"/>
  <c r="J157" i="39"/>
  <c r="I157" i="39"/>
  <c r="H157" i="39"/>
  <c r="G157" i="39"/>
  <c r="F157" i="39"/>
  <c r="E157" i="39"/>
  <c r="D157" i="39"/>
  <c r="J156" i="39"/>
  <c r="I156" i="39"/>
  <c r="H156" i="39"/>
  <c r="G156" i="39"/>
  <c r="F156" i="39"/>
  <c r="E156" i="39"/>
  <c r="D156" i="39"/>
  <c r="J155" i="39"/>
  <c r="I155" i="39"/>
  <c r="H155" i="39"/>
  <c r="G155" i="39"/>
  <c r="F155" i="39"/>
  <c r="E155" i="39"/>
  <c r="D155" i="39"/>
  <c r="J154" i="39"/>
  <c r="I154" i="39"/>
  <c r="H154" i="39"/>
  <c r="G154" i="39"/>
  <c r="F154" i="39"/>
  <c r="E154" i="39"/>
  <c r="D154" i="39"/>
  <c r="J153" i="39"/>
  <c r="I153" i="39"/>
  <c r="H153" i="39"/>
  <c r="G153" i="39"/>
  <c r="F153" i="39"/>
  <c r="E153" i="39"/>
  <c r="D153" i="39"/>
  <c r="J152" i="39"/>
  <c r="I152" i="39"/>
  <c r="H152" i="39"/>
  <c r="G152" i="39"/>
  <c r="F152" i="39"/>
  <c r="E152" i="39"/>
  <c r="D152" i="39"/>
  <c r="J151" i="39"/>
  <c r="I151" i="39"/>
  <c r="H151" i="39"/>
  <c r="G151" i="39"/>
  <c r="F151" i="39"/>
  <c r="E151" i="39"/>
  <c r="D151" i="39"/>
  <c r="J150" i="39"/>
  <c r="I150" i="39"/>
  <c r="H150" i="39"/>
  <c r="G150" i="39"/>
  <c r="F150" i="39"/>
  <c r="E150" i="39"/>
  <c r="D150" i="39"/>
  <c r="J149" i="39"/>
  <c r="I149" i="39"/>
  <c r="H149" i="39"/>
  <c r="G149" i="39"/>
  <c r="F149" i="39"/>
  <c r="E149" i="39"/>
  <c r="D149" i="39"/>
  <c r="I146" i="39"/>
  <c r="H146" i="39"/>
  <c r="G146" i="39"/>
  <c r="F146" i="39"/>
  <c r="E146" i="39"/>
  <c r="I145" i="39"/>
  <c r="H145" i="39"/>
  <c r="G145" i="39"/>
  <c r="F145" i="39"/>
  <c r="E145" i="39"/>
  <c r="J144" i="39"/>
  <c r="H144" i="39"/>
  <c r="G144" i="39"/>
  <c r="F144" i="39"/>
  <c r="E144" i="39"/>
  <c r="J143" i="39"/>
  <c r="I143" i="39"/>
  <c r="G143" i="39"/>
  <c r="F143" i="39"/>
  <c r="E143" i="39"/>
  <c r="D143" i="39"/>
  <c r="J142" i="39"/>
  <c r="I142" i="39"/>
  <c r="H142" i="39"/>
  <c r="G142" i="39"/>
  <c r="F142" i="39"/>
  <c r="I140" i="39"/>
  <c r="H140" i="39"/>
  <c r="G140" i="39"/>
  <c r="F140" i="39"/>
  <c r="E140" i="39"/>
  <c r="D140" i="39"/>
  <c r="I139" i="39"/>
  <c r="H139" i="39"/>
  <c r="G139" i="39"/>
  <c r="F139" i="39"/>
  <c r="E139" i="39"/>
  <c r="D139" i="39"/>
  <c r="I138" i="39"/>
  <c r="H138" i="39"/>
  <c r="G138" i="39"/>
  <c r="F138" i="39"/>
  <c r="E138" i="39"/>
  <c r="D138" i="39"/>
  <c r="I135" i="39"/>
  <c r="H135" i="39"/>
  <c r="G135" i="39"/>
  <c r="F135" i="39"/>
  <c r="E135" i="39"/>
  <c r="I134" i="39"/>
  <c r="H134" i="39"/>
  <c r="G134" i="39"/>
  <c r="F134" i="39"/>
  <c r="E134" i="39"/>
  <c r="D134" i="39"/>
  <c r="I133" i="39"/>
  <c r="H133" i="39"/>
  <c r="G133" i="39"/>
  <c r="F133" i="39"/>
  <c r="E133" i="39"/>
  <c r="D133" i="39"/>
  <c r="I132" i="39"/>
  <c r="H132" i="39"/>
  <c r="G132" i="39"/>
  <c r="F132" i="39"/>
  <c r="E132" i="39"/>
  <c r="I131" i="39"/>
  <c r="H131" i="39"/>
  <c r="G131" i="39"/>
  <c r="F131" i="39"/>
  <c r="E131" i="39"/>
  <c r="I129" i="39"/>
  <c r="H129" i="39"/>
  <c r="G129" i="39"/>
  <c r="F129" i="39"/>
  <c r="E129" i="39"/>
  <c r="D129" i="39"/>
  <c r="I128" i="39"/>
  <c r="H128" i="39"/>
  <c r="G128" i="39"/>
  <c r="F128" i="39"/>
  <c r="E128" i="39"/>
  <c r="D128" i="39"/>
  <c r="I127" i="39"/>
  <c r="H127" i="39"/>
  <c r="G127" i="39"/>
  <c r="F127" i="39"/>
  <c r="E127" i="39"/>
  <c r="D127" i="39"/>
  <c r="I124" i="39"/>
  <c r="H124" i="39"/>
  <c r="G124" i="39"/>
  <c r="F124" i="39"/>
  <c r="E124" i="39"/>
  <c r="I123" i="39"/>
  <c r="H123" i="39"/>
  <c r="G123" i="39"/>
  <c r="F123" i="39"/>
  <c r="E123" i="39"/>
  <c r="H122" i="39"/>
  <c r="F122" i="39"/>
  <c r="E122" i="39"/>
  <c r="I121" i="39"/>
  <c r="G121" i="39"/>
  <c r="E121" i="39"/>
  <c r="I120" i="39"/>
  <c r="H120" i="39"/>
  <c r="G120" i="39"/>
  <c r="F120" i="39"/>
  <c r="D120" i="39"/>
  <c r="G119" i="39"/>
  <c r="I118" i="39"/>
  <c r="H118" i="39"/>
  <c r="G118" i="39"/>
  <c r="E118" i="39"/>
  <c r="D118" i="39"/>
  <c r="I117" i="39"/>
  <c r="H117" i="39"/>
  <c r="G117" i="39"/>
  <c r="F117" i="39"/>
  <c r="D117" i="39"/>
  <c r="I116" i="39"/>
  <c r="H116" i="39"/>
  <c r="G116" i="39"/>
  <c r="F116" i="39"/>
  <c r="E116" i="39"/>
  <c r="D116" i="39"/>
  <c r="I113" i="39"/>
  <c r="H113" i="39"/>
  <c r="G113" i="39"/>
  <c r="F113" i="39"/>
  <c r="E113" i="39"/>
  <c r="I112" i="39"/>
  <c r="H112" i="39"/>
  <c r="G112" i="39"/>
  <c r="F112" i="39"/>
  <c r="E112" i="39"/>
  <c r="D112" i="39"/>
  <c r="J111" i="39"/>
  <c r="H111" i="39"/>
  <c r="G111" i="39"/>
  <c r="F111" i="39"/>
  <c r="E111" i="39"/>
  <c r="J110" i="39"/>
  <c r="I110" i="39"/>
  <c r="G110" i="39"/>
  <c r="F110" i="39"/>
  <c r="E110" i="39"/>
  <c r="D110" i="39"/>
  <c r="J109" i="39"/>
  <c r="I109" i="39"/>
  <c r="H109" i="39"/>
  <c r="F109" i="39"/>
  <c r="E109" i="39"/>
  <c r="D109" i="39"/>
  <c r="I107" i="39"/>
  <c r="H107" i="39"/>
  <c r="G107" i="39"/>
  <c r="F107" i="39"/>
  <c r="E107" i="39"/>
  <c r="I106" i="39"/>
  <c r="H106" i="39"/>
  <c r="G106" i="39"/>
  <c r="F106" i="39"/>
  <c r="E106" i="39"/>
  <c r="H105" i="39"/>
  <c r="G105" i="39"/>
  <c r="F105" i="39"/>
  <c r="E105" i="39"/>
  <c r="I104" i="39"/>
  <c r="G104" i="39"/>
  <c r="F104" i="39"/>
  <c r="E104" i="39"/>
  <c r="I103" i="39"/>
  <c r="H103" i="39"/>
  <c r="F103" i="39"/>
  <c r="E103" i="39"/>
  <c r="I101" i="39"/>
  <c r="H101" i="39"/>
  <c r="G101" i="39"/>
  <c r="E101" i="39"/>
  <c r="D101" i="39"/>
  <c r="I100" i="39"/>
  <c r="H100" i="39"/>
  <c r="G100" i="39"/>
  <c r="F100" i="39"/>
  <c r="D100" i="39"/>
  <c r="I99" i="39"/>
  <c r="H99" i="39"/>
  <c r="G99" i="39"/>
  <c r="F99" i="39"/>
  <c r="E99" i="39"/>
  <c r="D99" i="39"/>
  <c r="I96" i="39"/>
  <c r="H96" i="39"/>
  <c r="G96" i="39"/>
  <c r="F96" i="39"/>
  <c r="E96" i="39"/>
  <c r="D96" i="39"/>
  <c r="I95" i="39"/>
  <c r="H95" i="39"/>
  <c r="G95" i="39"/>
  <c r="F95" i="39"/>
  <c r="E95" i="39"/>
  <c r="J94" i="39"/>
  <c r="H94" i="39"/>
  <c r="G94" i="39"/>
  <c r="F94" i="39"/>
  <c r="E94" i="39"/>
  <c r="J93" i="39"/>
  <c r="I93" i="39"/>
  <c r="G93" i="39"/>
  <c r="F93" i="39"/>
  <c r="E93" i="39"/>
  <c r="J92" i="39"/>
  <c r="I92" i="39"/>
  <c r="H92" i="39"/>
  <c r="F92" i="39"/>
  <c r="E92" i="39"/>
  <c r="D92" i="39"/>
  <c r="J91" i="39"/>
  <c r="J90" i="39"/>
  <c r="I90" i="39"/>
  <c r="H90" i="39"/>
  <c r="G90" i="39"/>
  <c r="F90" i="39"/>
  <c r="E90" i="39"/>
  <c r="D90" i="39"/>
  <c r="J89" i="39"/>
  <c r="I89" i="39"/>
  <c r="H89" i="39"/>
  <c r="G89" i="39"/>
  <c r="F89" i="39"/>
  <c r="E89" i="39"/>
  <c r="D89" i="39"/>
  <c r="J88" i="39"/>
  <c r="I88" i="39"/>
  <c r="H88" i="39"/>
  <c r="G88" i="39"/>
  <c r="F88" i="39"/>
  <c r="E88" i="39"/>
  <c r="D88" i="39"/>
  <c r="I85" i="39"/>
  <c r="H85" i="39"/>
  <c r="G85" i="39"/>
  <c r="F85" i="39"/>
  <c r="E85" i="39"/>
  <c r="D85" i="39"/>
  <c r="I84" i="39"/>
  <c r="H84" i="39"/>
  <c r="G84" i="39"/>
  <c r="F84" i="39"/>
  <c r="E84" i="39"/>
  <c r="D84" i="39"/>
  <c r="J83" i="39"/>
  <c r="H83" i="39"/>
  <c r="G83" i="39"/>
  <c r="F83" i="39"/>
  <c r="E83" i="39"/>
  <c r="D83" i="39"/>
  <c r="J82" i="39"/>
  <c r="I82" i="39"/>
  <c r="G82" i="39"/>
  <c r="F82" i="39"/>
  <c r="E82" i="39"/>
  <c r="J81" i="39"/>
  <c r="I81" i="39"/>
  <c r="H81" i="39"/>
  <c r="F81" i="39"/>
  <c r="E81" i="39"/>
  <c r="D81" i="39"/>
  <c r="F80" i="39"/>
  <c r="J79" i="39"/>
  <c r="I79" i="39"/>
  <c r="H79" i="39"/>
  <c r="G79" i="39"/>
  <c r="E79" i="39"/>
  <c r="D79" i="39"/>
  <c r="J78" i="39"/>
  <c r="I78" i="39"/>
  <c r="H78" i="39"/>
  <c r="G78" i="39"/>
  <c r="F78" i="39"/>
  <c r="D78" i="39"/>
  <c r="I77" i="39"/>
  <c r="H77" i="39"/>
  <c r="G77" i="39"/>
  <c r="F77" i="39"/>
  <c r="E77" i="39"/>
  <c r="D77" i="39"/>
  <c r="I74" i="39"/>
  <c r="H74" i="39"/>
  <c r="G74" i="39"/>
  <c r="E74" i="39"/>
  <c r="D74" i="39"/>
  <c r="I73" i="39"/>
  <c r="H73" i="39"/>
  <c r="G73" i="39"/>
  <c r="F73" i="39"/>
  <c r="D73" i="39"/>
  <c r="I72" i="39"/>
  <c r="H72" i="39"/>
  <c r="F72" i="39"/>
  <c r="E72" i="39"/>
  <c r="D72" i="39"/>
  <c r="F70" i="39"/>
  <c r="E70" i="39"/>
  <c r="I69" i="39"/>
  <c r="H69" i="39"/>
  <c r="G69" i="39"/>
  <c r="F69" i="39"/>
  <c r="E69" i="39"/>
  <c r="D69" i="39"/>
  <c r="I68" i="39"/>
  <c r="H68" i="39"/>
  <c r="G68" i="39"/>
  <c r="F68" i="39"/>
  <c r="E68" i="39"/>
  <c r="H67" i="39"/>
  <c r="G67" i="39"/>
  <c r="F67" i="39"/>
  <c r="E67" i="39"/>
  <c r="I66" i="39"/>
  <c r="G66" i="39"/>
  <c r="F66" i="39"/>
  <c r="E66" i="39"/>
  <c r="D66" i="39"/>
  <c r="I65" i="39"/>
  <c r="H65" i="39"/>
  <c r="F65" i="39"/>
  <c r="E65" i="39"/>
  <c r="D65" i="39"/>
  <c r="F63" i="39"/>
  <c r="E63" i="39"/>
  <c r="I62" i="39"/>
  <c r="H62" i="39"/>
  <c r="G62" i="39"/>
  <c r="F62" i="39"/>
  <c r="E62" i="39"/>
  <c r="D62" i="39"/>
  <c r="I61" i="39"/>
  <c r="H61" i="39"/>
  <c r="G61" i="39"/>
  <c r="F61" i="39"/>
  <c r="E61" i="39"/>
  <c r="D61" i="39"/>
  <c r="H60" i="39"/>
  <c r="G60" i="39"/>
  <c r="F60" i="39"/>
  <c r="E60" i="39"/>
  <c r="D60" i="39"/>
  <c r="I59" i="39"/>
  <c r="G59" i="39"/>
  <c r="F59" i="39"/>
  <c r="E59" i="39"/>
  <c r="D59" i="39"/>
  <c r="I58" i="39"/>
  <c r="H58" i="39"/>
  <c r="F58" i="39"/>
  <c r="E58" i="39"/>
  <c r="D58" i="39"/>
  <c r="F56" i="39"/>
  <c r="E56" i="39"/>
  <c r="I55" i="39"/>
  <c r="H55" i="39"/>
  <c r="G55" i="39"/>
  <c r="F55" i="39"/>
  <c r="E55" i="39"/>
  <c r="D55" i="39"/>
  <c r="I54" i="39"/>
  <c r="H54" i="39"/>
  <c r="G54" i="39"/>
  <c r="F54" i="39"/>
  <c r="E54" i="39"/>
  <c r="H53" i="39"/>
  <c r="G53" i="39"/>
  <c r="F53" i="39"/>
  <c r="E53" i="39"/>
  <c r="I52" i="39"/>
  <c r="G52" i="39"/>
  <c r="F52" i="39"/>
  <c r="E52" i="39"/>
  <c r="D52" i="39"/>
  <c r="I51" i="39"/>
  <c r="H51" i="39"/>
  <c r="F51" i="39"/>
  <c r="E51" i="39"/>
  <c r="D51" i="39"/>
  <c r="F49" i="39"/>
  <c r="E49" i="39"/>
  <c r="J48" i="39"/>
  <c r="I48" i="39"/>
  <c r="H48" i="39"/>
  <c r="G48" i="39"/>
  <c r="F48" i="39"/>
  <c r="E48" i="39"/>
  <c r="D48" i="39"/>
  <c r="I47" i="39"/>
  <c r="H47" i="39"/>
  <c r="G47" i="39"/>
  <c r="F47" i="39"/>
  <c r="E47" i="39"/>
  <c r="D47" i="39"/>
  <c r="J46" i="39"/>
  <c r="I46" i="39"/>
  <c r="H46" i="39"/>
  <c r="G46" i="39"/>
  <c r="F46" i="39"/>
  <c r="E46" i="39"/>
  <c r="J45" i="39"/>
  <c r="I45" i="39"/>
  <c r="G45" i="39"/>
  <c r="F45" i="39"/>
  <c r="E45" i="39"/>
  <c r="D45" i="39"/>
  <c r="J44" i="39"/>
  <c r="I44" i="39"/>
  <c r="H44" i="39"/>
  <c r="F44" i="39"/>
  <c r="E44" i="39"/>
  <c r="D44" i="39"/>
  <c r="F42" i="39"/>
  <c r="E42" i="39"/>
  <c r="I41" i="39"/>
  <c r="H41" i="39"/>
  <c r="G41" i="39"/>
  <c r="F41" i="39"/>
  <c r="E41" i="39"/>
  <c r="I40" i="39"/>
  <c r="H40" i="39"/>
  <c r="G40" i="39"/>
  <c r="F40" i="39"/>
  <c r="E40" i="39"/>
  <c r="D40" i="39"/>
  <c r="J39" i="39"/>
  <c r="H39" i="39"/>
  <c r="G39" i="39"/>
  <c r="F39" i="39"/>
  <c r="E39" i="39"/>
  <c r="J38" i="39"/>
  <c r="I38" i="39"/>
  <c r="G38" i="39"/>
  <c r="F38" i="39"/>
  <c r="E38" i="39"/>
  <c r="D38" i="39"/>
  <c r="J37" i="39"/>
  <c r="I37" i="39"/>
  <c r="H37" i="39"/>
  <c r="F37" i="39"/>
  <c r="E37" i="39"/>
  <c r="F35" i="39"/>
  <c r="E35" i="39"/>
  <c r="I34" i="39"/>
  <c r="H34" i="39"/>
  <c r="G34" i="39"/>
  <c r="F34" i="39"/>
  <c r="E34" i="39"/>
  <c r="I33" i="39"/>
  <c r="H33" i="39"/>
  <c r="G33" i="39"/>
  <c r="F33" i="39"/>
  <c r="E33" i="39"/>
  <c r="D33" i="39"/>
  <c r="H32" i="39"/>
  <c r="G32" i="39"/>
  <c r="F32" i="39"/>
  <c r="E32" i="39"/>
  <c r="I31" i="39"/>
  <c r="G31" i="39"/>
  <c r="F31" i="39"/>
  <c r="E31" i="39"/>
  <c r="I30" i="39"/>
  <c r="H30" i="39"/>
  <c r="F30" i="39"/>
  <c r="E30" i="39"/>
  <c r="D30" i="39"/>
  <c r="I27" i="39"/>
  <c r="H27" i="39"/>
  <c r="G27" i="39"/>
  <c r="F27" i="39"/>
  <c r="E27" i="39"/>
  <c r="D27" i="39"/>
  <c r="I26" i="39"/>
  <c r="H26" i="39"/>
  <c r="G26" i="39"/>
  <c r="F26" i="39"/>
  <c r="E26" i="39"/>
  <c r="D26" i="39"/>
  <c r="J25" i="39"/>
  <c r="H25" i="39"/>
  <c r="G25" i="39"/>
  <c r="F25" i="39"/>
  <c r="E25" i="39"/>
  <c r="D25" i="39"/>
  <c r="J24" i="39"/>
  <c r="I24" i="39"/>
  <c r="G24" i="39"/>
  <c r="F24" i="39"/>
  <c r="E24" i="39"/>
  <c r="D24" i="39"/>
  <c r="J23" i="39"/>
  <c r="I23" i="39"/>
  <c r="H23" i="39"/>
  <c r="F23" i="39"/>
  <c r="E23" i="39"/>
  <c r="D23" i="39"/>
  <c r="F22" i="39"/>
  <c r="I21" i="39"/>
  <c r="H21" i="39"/>
  <c r="G21" i="39"/>
  <c r="F21" i="39"/>
  <c r="E21" i="39"/>
  <c r="D21" i="39"/>
  <c r="I20" i="39"/>
  <c r="H20" i="39"/>
  <c r="G20" i="39"/>
  <c r="F20" i="39"/>
  <c r="D20" i="39"/>
  <c r="J19" i="39"/>
  <c r="I19" i="39"/>
  <c r="H19" i="39"/>
  <c r="G19" i="39"/>
  <c r="F19" i="39"/>
  <c r="E19" i="39"/>
  <c r="D19" i="39"/>
  <c r="I16" i="39"/>
  <c r="H16" i="39"/>
  <c r="G16" i="39"/>
  <c r="F16" i="39"/>
  <c r="E16" i="39"/>
  <c r="I15" i="39"/>
  <c r="H15" i="39"/>
  <c r="G15" i="39"/>
  <c r="F15" i="39"/>
  <c r="E15" i="39"/>
  <c r="D15" i="39"/>
  <c r="J14" i="39"/>
  <c r="H14" i="39"/>
  <c r="G14" i="39"/>
  <c r="F14" i="39"/>
  <c r="E14" i="39"/>
  <c r="J13" i="39"/>
  <c r="I13" i="39"/>
  <c r="G13" i="39"/>
  <c r="F13" i="39"/>
  <c r="E13" i="39"/>
  <c r="J12" i="39"/>
  <c r="I12" i="39"/>
  <c r="H12" i="39"/>
  <c r="F12" i="39"/>
  <c r="E12" i="39"/>
  <c r="J11" i="39"/>
  <c r="I11" i="39"/>
  <c r="H11" i="39"/>
  <c r="G11" i="39"/>
  <c r="J10" i="39"/>
  <c r="I10" i="39"/>
  <c r="H10" i="39"/>
  <c r="G10" i="39"/>
  <c r="E10" i="39"/>
  <c r="D10" i="39"/>
  <c r="J9" i="39"/>
  <c r="I9" i="39"/>
  <c r="H9" i="39"/>
  <c r="G9" i="39"/>
  <c r="F9" i="39"/>
  <c r="D9" i="39"/>
  <c r="G90" i="38"/>
  <c r="F90" i="38"/>
  <c r="D90" i="38"/>
  <c r="D86" i="38"/>
  <c r="C86" i="38"/>
  <c r="G85" i="38"/>
  <c r="F85" i="38"/>
  <c r="E85" i="38"/>
  <c r="D85" i="38"/>
  <c r="C85" i="38"/>
  <c r="C84" i="38"/>
  <c r="G83" i="38"/>
  <c r="F83" i="38"/>
  <c r="E83" i="38"/>
  <c r="D83" i="38"/>
  <c r="C83" i="38"/>
  <c r="G82" i="38"/>
  <c r="G90" i="37"/>
  <c r="E90" i="37"/>
  <c r="C90" i="37"/>
  <c r="C86" i="37"/>
  <c r="G85" i="37"/>
  <c r="E85" i="37"/>
  <c r="D85" i="37"/>
  <c r="G83" i="37"/>
  <c r="F83" i="37"/>
  <c r="E83" i="37"/>
  <c r="D83" i="37"/>
  <c r="C83" i="37"/>
  <c r="C5" i="41"/>
  <c r="C4" i="41"/>
  <c r="C3" i="41"/>
  <c r="D90" i="36"/>
  <c r="D86" i="36"/>
  <c r="C3" i="40"/>
  <c r="G89" i="35"/>
  <c r="F89" i="35"/>
  <c r="E89" i="35"/>
  <c r="D89" i="35"/>
  <c r="C89" i="35"/>
  <c r="J112" i="39"/>
  <c r="F118" i="39"/>
  <c r="F101" i="39"/>
  <c r="D83" i="36"/>
  <c r="C86" i="36"/>
  <c r="D75" i="39"/>
  <c r="E141" i="39"/>
  <c r="D90" i="37"/>
  <c r="H91" i="39"/>
  <c r="J164" i="39"/>
  <c r="J117" i="41"/>
  <c r="H102" i="39"/>
  <c r="J34" i="39"/>
  <c r="J54" i="39"/>
  <c r="J96" i="39"/>
  <c r="D102" i="39"/>
  <c r="I102" i="39"/>
  <c r="G109" i="39"/>
  <c r="E165" i="39"/>
  <c r="I165" i="39"/>
  <c r="F119" i="39"/>
  <c r="E114" i="41"/>
  <c r="C87" i="37"/>
  <c r="J162" i="39"/>
  <c r="F82" i="38"/>
  <c r="F84" i="38"/>
  <c r="E117" i="39"/>
  <c r="J133" i="39"/>
  <c r="D88" i="38"/>
  <c r="I147" i="42"/>
  <c r="G88" i="38"/>
  <c r="E82" i="38"/>
  <c r="J129" i="39"/>
  <c r="I141" i="39"/>
  <c r="J55" i="39"/>
  <c r="J124" i="39"/>
  <c r="C82" i="37"/>
  <c r="D130" i="39"/>
  <c r="G82" i="36"/>
  <c r="J86" i="40"/>
  <c r="C90" i="36"/>
  <c r="C90" i="35"/>
  <c r="J117" i="40"/>
  <c r="J119" i="40"/>
  <c r="F11" i="39"/>
  <c r="F108" i="39"/>
  <c r="J123" i="39"/>
  <c r="D83" i="35"/>
  <c r="G97" i="40"/>
  <c r="E86" i="36"/>
  <c r="H125" i="40"/>
  <c r="H147" i="40"/>
  <c r="D141" i="39"/>
  <c r="J31" i="40"/>
  <c r="I17" i="41"/>
  <c r="I14" i="39"/>
  <c r="J145" i="39"/>
  <c r="H147" i="42"/>
  <c r="F88" i="38"/>
  <c r="D14" i="39"/>
  <c r="D34" i="39"/>
  <c r="D37" i="39"/>
  <c r="D53" i="39"/>
  <c r="D82" i="39"/>
  <c r="D94" i="39"/>
  <c r="D111" i="39"/>
  <c r="D35" i="40"/>
  <c r="D63" i="40"/>
  <c r="I97" i="40"/>
  <c r="G86" i="36"/>
  <c r="H93" i="40"/>
  <c r="H97" i="40"/>
  <c r="F86" i="36"/>
  <c r="J95" i="40"/>
  <c r="D125" i="40"/>
  <c r="I125" i="40"/>
  <c r="J132" i="40"/>
  <c r="J132" i="39"/>
  <c r="J161" i="40"/>
  <c r="J161" i="39"/>
  <c r="J163" i="40"/>
  <c r="J163" i="39"/>
  <c r="G12" i="41"/>
  <c r="J16" i="41"/>
  <c r="J16" i="39"/>
  <c r="H31" i="41"/>
  <c r="H35" i="41"/>
  <c r="D86" i="35"/>
  <c r="G92" i="39"/>
  <c r="I125" i="41"/>
  <c r="I125" i="39"/>
  <c r="I175" i="39"/>
  <c r="J135" i="41"/>
  <c r="J135" i="39"/>
  <c r="J160" i="41"/>
  <c r="J160" i="39"/>
  <c r="G37" i="42"/>
  <c r="I39" i="42"/>
  <c r="I42" i="42"/>
  <c r="I42" i="39"/>
  <c r="J41" i="42"/>
  <c r="J41" i="39"/>
  <c r="D97" i="42"/>
  <c r="I94" i="39"/>
  <c r="E147" i="42"/>
  <c r="D13" i="39"/>
  <c r="H13" i="39"/>
  <c r="D54" i="39"/>
  <c r="D67" i="39"/>
  <c r="D113" i="39"/>
  <c r="D124" i="39"/>
  <c r="J15" i="39"/>
  <c r="H28" i="40"/>
  <c r="D165" i="40"/>
  <c r="D63" i="41"/>
  <c r="D63" i="39"/>
  <c r="J61" i="39"/>
  <c r="H66" i="39"/>
  <c r="D49" i="42"/>
  <c r="D49" i="39"/>
  <c r="I97" i="41"/>
  <c r="G86" i="37"/>
  <c r="D125" i="42"/>
  <c r="D46" i="39"/>
  <c r="D68" i="39"/>
  <c r="D123" i="39"/>
  <c r="D145" i="39"/>
  <c r="D28" i="40"/>
  <c r="D28" i="39"/>
  <c r="I28" i="40"/>
  <c r="I28" i="39"/>
  <c r="H59" i="40"/>
  <c r="J59" i="40"/>
  <c r="J160" i="40"/>
  <c r="D17" i="41"/>
  <c r="D97" i="41"/>
  <c r="J47" i="39"/>
  <c r="E11" i="39"/>
  <c r="I97" i="42"/>
  <c r="G86" i="38"/>
  <c r="J97" i="42"/>
  <c r="G84" i="38"/>
  <c r="J141" i="42"/>
  <c r="J147" i="42"/>
  <c r="E9" i="39"/>
  <c r="I39" i="39"/>
  <c r="G97" i="42"/>
  <c r="E86" i="38"/>
  <c r="J118" i="42"/>
  <c r="J118" i="39"/>
  <c r="J130" i="42"/>
  <c r="J136" i="42"/>
  <c r="E88" i="38"/>
  <c r="H141" i="39"/>
  <c r="J59" i="41"/>
  <c r="J97" i="41"/>
  <c r="I147" i="41"/>
  <c r="F10" i="39"/>
  <c r="H82" i="39"/>
  <c r="I111" i="39"/>
  <c r="F114" i="41"/>
  <c r="D87" i="37"/>
  <c r="G28" i="40"/>
  <c r="E83" i="36"/>
  <c r="E83" i="35"/>
  <c r="H143" i="39"/>
  <c r="I22" i="39"/>
  <c r="E78" i="39"/>
  <c r="F79" i="39"/>
  <c r="D91" i="39"/>
  <c r="H119" i="39"/>
  <c r="J141" i="40"/>
  <c r="J139" i="39"/>
  <c r="H165" i="39"/>
  <c r="G165" i="39"/>
  <c r="H22" i="39"/>
  <c r="G90" i="35"/>
  <c r="D22" i="39"/>
  <c r="E73" i="39"/>
  <c r="E91" i="39"/>
  <c r="D119" i="39"/>
  <c r="E108" i="39"/>
  <c r="H110" i="39"/>
  <c r="I75" i="39"/>
  <c r="G102" i="39"/>
  <c r="I119" i="39"/>
  <c r="E130" i="39"/>
  <c r="J134" i="39"/>
  <c r="J72" i="42"/>
  <c r="J72" i="39"/>
  <c r="J74" i="42"/>
  <c r="J74" i="39"/>
  <c r="E90" i="38"/>
  <c r="E90" i="35"/>
  <c r="H38" i="39"/>
  <c r="J40" i="39"/>
  <c r="H42" i="39"/>
  <c r="F74" i="39"/>
  <c r="J127" i="39"/>
  <c r="I130" i="39"/>
  <c r="F141" i="39"/>
  <c r="F75" i="39"/>
  <c r="F114" i="42"/>
  <c r="D87" i="38"/>
  <c r="D11" i="39"/>
  <c r="H45" i="39"/>
  <c r="G91" i="39"/>
  <c r="J73" i="42"/>
  <c r="J73" i="39"/>
  <c r="D84" i="37"/>
  <c r="D84" i="35"/>
  <c r="F97" i="39"/>
  <c r="H136" i="39"/>
  <c r="G97" i="41"/>
  <c r="J100" i="41"/>
  <c r="J102" i="41"/>
  <c r="J130" i="41"/>
  <c r="J136" i="41"/>
  <c r="H147" i="41"/>
  <c r="H147" i="39"/>
  <c r="H130" i="39"/>
  <c r="C85" i="35"/>
  <c r="F147" i="39"/>
  <c r="J65" i="41"/>
  <c r="G72" i="39"/>
  <c r="J113" i="39"/>
  <c r="J119" i="41"/>
  <c r="J141" i="41"/>
  <c r="E147" i="41"/>
  <c r="F86" i="39"/>
  <c r="D85" i="36"/>
  <c r="D85" i="35"/>
  <c r="F82" i="36"/>
  <c r="H17" i="39"/>
  <c r="F91" i="39"/>
  <c r="J138" i="39"/>
  <c r="H86" i="40"/>
  <c r="J100" i="40"/>
  <c r="J102" i="40"/>
  <c r="J122" i="40"/>
  <c r="F90" i="35"/>
  <c r="G22" i="39"/>
  <c r="I53" i="39"/>
  <c r="I67" i="39"/>
  <c r="J77" i="39"/>
  <c r="E80" i="39"/>
  <c r="E86" i="39"/>
  <c r="E100" i="39"/>
  <c r="F102" i="39"/>
  <c r="G130" i="39"/>
  <c r="G136" i="39"/>
  <c r="E20" i="39"/>
  <c r="J80" i="39"/>
  <c r="I86" i="40"/>
  <c r="J130" i="40"/>
  <c r="C86" i="35"/>
  <c r="D90" i="35"/>
  <c r="E102" i="39"/>
  <c r="E114" i="40"/>
  <c r="D104" i="41"/>
  <c r="F17" i="41"/>
  <c r="D35" i="41"/>
  <c r="D35" i="39"/>
  <c r="G30" i="41"/>
  <c r="G35" i="41"/>
  <c r="D103" i="42"/>
  <c r="E17" i="42"/>
  <c r="D104" i="40"/>
  <c r="F17" i="40"/>
  <c r="D17" i="40"/>
  <c r="D56" i="40"/>
  <c r="G51" i="40"/>
  <c r="J53" i="40"/>
  <c r="D70" i="40"/>
  <c r="G65" i="40"/>
  <c r="J67" i="40"/>
  <c r="E136" i="39"/>
  <c r="D147" i="40"/>
  <c r="D147" i="39"/>
  <c r="J146" i="40"/>
  <c r="J146" i="39"/>
  <c r="D146" i="39"/>
  <c r="J165" i="40"/>
  <c r="J116" i="39"/>
  <c r="F130" i="39"/>
  <c r="F136" i="40"/>
  <c r="G147" i="40"/>
  <c r="G141" i="39"/>
  <c r="E17" i="40"/>
  <c r="J17" i="40"/>
  <c r="J22" i="40"/>
  <c r="E22" i="40"/>
  <c r="I32" i="40"/>
  <c r="J32" i="40"/>
  <c r="H56" i="40"/>
  <c r="J52" i="40"/>
  <c r="I60" i="40"/>
  <c r="J60" i="40"/>
  <c r="H70" i="40"/>
  <c r="J66" i="40"/>
  <c r="J75" i="40"/>
  <c r="E75" i="40"/>
  <c r="D86" i="40"/>
  <c r="G81" i="40"/>
  <c r="G81" i="39"/>
  <c r="J99" i="39"/>
  <c r="E119" i="39"/>
  <c r="I136" i="39"/>
  <c r="D144" i="39"/>
  <c r="I144" i="40"/>
  <c r="I144" i="39"/>
  <c r="H35" i="40"/>
  <c r="J86" i="39"/>
  <c r="D104" i="42"/>
  <c r="F17" i="42"/>
  <c r="F175" i="42"/>
  <c r="G75" i="40"/>
  <c r="G30" i="40"/>
  <c r="G58" i="40"/>
  <c r="H70" i="41"/>
  <c r="J66" i="41"/>
  <c r="J75" i="41"/>
  <c r="H97" i="42"/>
  <c r="J165" i="42"/>
  <c r="H52" i="41"/>
  <c r="J53" i="41"/>
  <c r="J67" i="41"/>
  <c r="E75" i="41"/>
  <c r="C84" i="37"/>
  <c r="D147" i="41"/>
  <c r="J101" i="42"/>
  <c r="J101" i="39"/>
  <c r="I32" i="41"/>
  <c r="I35" i="41"/>
  <c r="G51" i="41"/>
  <c r="G56" i="41"/>
  <c r="D56" i="41"/>
  <c r="I60" i="41"/>
  <c r="I63" i="41"/>
  <c r="D70" i="41"/>
  <c r="H121" i="39"/>
  <c r="D136" i="42"/>
  <c r="D165" i="42"/>
  <c r="G75" i="41"/>
  <c r="G44" i="42"/>
  <c r="J100" i="42"/>
  <c r="E120" i="42"/>
  <c r="E125" i="42"/>
  <c r="C88" i="38"/>
  <c r="G58" i="41"/>
  <c r="G63" i="41"/>
  <c r="J117" i="42"/>
  <c r="H129" i="34"/>
  <c r="I129" i="34"/>
  <c r="J129" i="34"/>
  <c r="K129" i="34"/>
  <c r="L129" i="34"/>
  <c r="M129" i="34"/>
  <c r="N129" i="34"/>
  <c r="O129" i="34"/>
  <c r="P129" i="34"/>
  <c r="Q129" i="34"/>
  <c r="H133" i="34"/>
  <c r="I133" i="34"/>
  <c r="J133" i="34"/>
  <c r="K133" i="34"/>
  <c r="L133" i="34"/>
  <c r="M133" i="34"/>
  <c r="N133" i="34"/>
  <c r="O133" i="34"/>
  <c r="P133" i="34"/>
  <c r="Q133" i="34"/>
  <c r="H134" i="34"/>
  <c r="I134" i="34"/>
  <c r="J134" i="34"/>
  <c r="K134" i="34"/>
  <c r="L134" i="34"/>
  <c r="M134" i="34"/>
  <c r="N134" i="34"/>
  <c r="O134" i="34"/>
  <c r="P134" i="34"/>
  <c r="Q134" i="34"/>
  <c r="H135" i="34"/>
  <c r="I135" i="34"/>
  <c r="J135" i="34"/>
  <c r="K135" i="34"/>
  <c r="L135" i="34"/>
  <c r="M135" i="34"/>
  <c r="N135" i="34"/>
  <c r="O135" i="34"/>
  <c r="P135" i="34"/>
  <c r="Q135" i="34"/>
  <c r="H136" i="34"/>
  <c r="I136" i="34"/>
  <c r="J136" i="34"/>
  <c r="K136" i="34"/>
  <c r="L136" i="34"/>
  <c r="M136" i="34"/>
  <c r="N136" i="34"/>
  <c r="O136" i="34"/>
  <c r="P136" i="34"/>
  <c r="Q136" i="34"/>
  <c r="H137" i="34"/>
  <c r="I137" i="34"/>
  <c r="J137" i="34"/>
  <c r="K137" i="34"/>
  <c r="L137" i="34"/>
  <c r="M137" i="34"/>
  <c r="N137" i="34"/>
  <c r="O137" i="34"/>
  <c r="P137" i="34"/>
  <c r="Q137" i="34"/>
  <c r="H138" i="34"/>
  <c r="I138" i="34"/>
  <c r="J138" i="34"/>
  <c r="K138" i="34"/>
  <c r="L138" i="34"/>
  <c r="M138" i="34"/>
  <c r="N138" i="34"/>
  <c r="O138" i="34"/>
  <c r="P138" i="34"/>
  <c r="Q138" i="34"/>
  <c r="H139" i="34"/>
  <c r="I139" i="34"/>
  <c r="J139" i="34"/>
  <c r="K139" i="34"/>
  <c r="L139" i="34"/>
  <c r="M139" i="34"/>
  <c r="N139" i="34"/>
  <c r="O139" i="34"/>
  <c r="P139" i="34"/>
  <c r="Q139" i="34"/>
  <c r="H140" i="34"/>
  <c r="I140" i="34"/>
  <c r="J140" i="34"/>
  <c r="K140" i="34"/>
  <c r="L140" i="34"/>
  <c r="M140" i="34"/>
  <c r="N140" i="34"/>
  <c r="O140" i="34"/>
  <c r="P140" i="34"/>
  <c r="Q140" i="34"/>
  <c r="H141" i="34"/>
  <c r="I141" i="34"/>
  <c r="J141" i="34"/>
  <c r="K141" i="34"/>
  <c r="L141" i="34"/>
  <c r="M141" i="34"/>
  <c r="N141" i="34"/>
  <c r="O141" i="34"/>
  <c r="P141" i="34"/>
  <c r="Q141" i="34"/>
  <c r="H142" i="34"/>
  <c r="I142" i="34"/>
  <c r="J142" i="34"/>
  <c r="K142" i="34"/>
  <c r="L142" i="34"/>
  <c r="M142" i="34"/>
  <c r="N142" i="34"/>
  <c r="O142" i="34"/>
  <c r="P142" i="34"/>
  <c r="Q142" i="34"/>
  <c r="H143" i="34"/>
  <c r="I143" i="34"/>
  <c r="J143" i="34"/>
  <c r="K143" i="34"/>
  <c r="L143" i="34"/>
  <c r="M143" i="34"/>
  <c r="N143" i="34"/>
  <c r="O143" i="34"/>
  <c r="P143" i="34"/>
  <c r="Q143" i="34"/>
  <c r="H144" i="34"/>
  <c r="I144" i="34"/>
  <c r="J144" i="34"/>
  <c r="K144" i="34"/>
  <c r="L144" i="34"/>
  <c r="M144" i="34"/>
  <c r="N144" i="34"/>
  <c r="O144" i="34"/>
  <c r="P144" i="34"/>
  <c r="Q144" i="34"/>
  <c r="E129" i="34"/>
  <c r="F129" i="34"/>
  <c r="E133" i="34"/>
  <c r="F133" i="34"/>
  <c r="E134" i="34"/>
  <c r="F134" i="34"/>
  <c r="E135" i="34"/>
  <c r="F135" i="34"/>
  <c r="E136" i="34"/>
  <c r="F136" i="34"/>
  <c r="E137" i="34"/>
  <c r="F137" i="34"/>
  <c r="E138" i="34"/>
  <c r="F138" i="34"/>
  <c r="E139" i="34"/>
  <c r="F139" i="34"/>
  <c r="E140" i="34"/>
  <c r="F140" i="34"/>
  <c r="E141" i="34"/>
  <c r="F141" i="34"/>
  <c r="E142" i="34"/>
  <c r="F142" i="34"/>
  <c r="E143" i="34"/>
  <c r="F143" i="34"/>
  <c r="E144" i="34"/>
  <c r="F144" i="34"/>
  <c r="G144" i="34"/>
  <c r="G143" i="34"/>
  <c r="G142" i="34"/>
  <c r="G141" i="34"/>
  <c r="G140" i="34"/>
  <c r="G139" i="34"/>
  <c r="G138" i="34"/>
  <c r="G137" i="34"/>
  <c r="G136" i="34"/>
  <c r="G135" i="34"/>
  <c r="G134" i="34"/>
  <c r="G133" i="34"/>
  <c r="H40" i="34"/>
  <c r="I40" i="34"/>
  <c r="J40" i="34"/>
  <c r="K40" i="34"/>
  <c r="L40" i="34"/>
  <c r="M40" i="34"/>
  <c r="N40" i="34"/>
  <c r="O40" i="34"/>
  <c r="P40" i="34"/>
  <c r="Q40" i="34"/>
  <c r="E40" i="34"/>
  <c r="F40" i="34"/>
  <c r="G40" i="34"/>
  <c r="E175" i="42"/>
  <c r="J117" i="39"/>
  <c r="J31" i="41"/>
  <c r="J31" i="39"/>
  <c r="D97" i="39"/>
  <c r="I122" i="39"/>
  <c r="J42" i="42"/>
  <c r="F82" i="35"/>
  <c r="D87" i="35"/>
  <c r="G83" i="36"/>
  <c r="G83" i="35"/>
  <c r="G86" i="35"/>
  <c r="F175" i="40"/>
  <c r="F88" i="36"/>
  <c r="J59" i="39"/>
  <c r="I97" i="39"/>
  <c r="G17" i="41"/>
  <c r="G12" i="39"/>
  <c r="I17" i="39"/>
  <c r="G82" i="37"/>
  <c r="G82" i="35"/>
  <c r="J165" i="41"/>
  <c r="J165" i="39"/>
  <c r="G28" i="39"/>
  <c r="J17" i="41"/>
  <c r="J17" i="39"/>
  <c r="H93" i="39"/>
  <c r="H63" i="40"/>
  <c r="H63" i="39"/>
  <c r="H59" i="39"/>
  <c r="H28" i="39"/>
  <c r="F83" i="36"/>
  <c r="F83" i="35"/>
  <c r="H31" i="39"/>
  <c r="D165" i="39"/>
  <c r="G88" i="37"/>
  <c r="G91" i="37"/>
  <c r="G93" i="37"/>
  <c r="G96" i="37"/>
  <c r="G42" i="42"/>
  <c r="G37" i="39"/>
  <c r="J97" i="40"/>
  <c r="J97" i="39"/>
  <c r="J95" i="39"/>
  <c r="J30" i="41"/>
  <c r="J100" i="39"/>
  <c r="J75" i="42"/>
  <c r="J75" i="39"/>
  <c r="F114" i="39"/>
  <c r="J130" i="39"/>
  <c r="J70" i="41"/>
  <c r="G97" i="39"/>
  <c r="E86" i="37"/>
  <c r="E86" i="35"/>
  <c r="J147" i="41"/>
  <c r="J141" i="39"/>
  <c r="H86" i="39"/>
  <c r="F85" i="36"/>
  <c r="F85" i="35"/>
  <c r="G85" i="36"/>
  <c r="G85" i="35"/>
  <c r="I86" i="39"/>
  <c r="G84" i="37"/>
  <c r="J32" i="41"/>
  <c r="J51" i="41"/>
  <c r="J66" i="39"/>
  <c r="E17" i="39"/>
  <c r="C82" i="36"/>
  <c r="G70" i="40"/>
  <c r="G70" i="39"/>
  <c r="G65" i="39"/>
  <c r="G56" i="40"/>
  <c r="G56" i="39"/>
  <c r="G51" i="39"/>
  <c r="D82" i="36"/>
  <c r="F17" i="39"/>
  <c r="I147" i="40"/>
  <c r="E114" i="39"/>
  <c r="C87" i="36"/>
  <c r="C87" i="35"/>
  <c r="H56" i="41"/>
  <c r="H52" i="39"/>
  <c r="F86" i="38"/>
  <c r="H97" i="39"/>
  <c r="G58" i="39"/>
  <c r="G63" i="40"/>
  <c r="G63" i="39"/>
  <c r="J58" i="40"/>
  <c r="J102" i="42"/>
  <c r="H35" i="39"/>
  <c r="D86" i="39"/>
  <c r="H70" i="39"/>
  <c r="E28" i="40"/>
  <c r="E22" i="39"/>
  <c r="D103" i="40"/>
  <c r="G147" i="39"/>
  <c r="E88" i="36"/>
  <c r="D70" i="39"/>
  <c r="D56" i="39"/>
  <c r="H104" i="40"/>
  <c r="J104" i="40"/>
  <c r="D104" i="39"/>
  <c r="C82" i="38"/>
  <c r="J120" i="42"/>
  <c r="G30" i="39"/>
  <c r="G35" i="40"/>
  <c r="J30" i="40"/>
  <c r="G75" i="39"/>
  <c r="D82" i="38"/>
  <c r="E75" i="39"/>
  <c r="C84" i="36"/>
  <c r="C84" i="35"/>
  <c r="I63" i="40"/>
  <c r="I63" i="39"/>
  <c r="I60" i="39"/>
  <c r="I35" i="40"/>
  <c r="I32" i="39"/>
  <c r="J28" i="40"/>
  <c r="J28" i="39"/>
  <c r="J22" i="39"/>
  <c r="F136" i="39"/>
  <c r="D88" i="36"/>
  <c r="J65" i="40"/>
  <c r="J51" i="40"/>
  <c r="G103" i="42"/>
  <c r="G108" i="42"/>
  <c r="E84" i="37"/>
  <c r="D82" i="37"/>
  <c r="G86" i="40"/>
  <c r="J147" i="40"/>
  <c r="G49" i="42"/>
  <c r="G44" i="39"/>
  <c r="J58" i="41"/>
  <c r="J119" i="42"/>
  <c r="J125" i="42"/>
  <c r="H125" i="41"/>
  <c r="H175" i="41"/>
  <c r="J52" i="41"/>
  <c r="J52" i="39"/>
  <c r="J60" i="41"/>
  <c r="J60" i="39"/>
  <c r="H104" i="42"/>
  <c r="H108" i="42"/>
  <c r="D103" i="41"/>
  <c r="J67" i="39"/>
  <c r="J53" i="39"/>
  <c r="D17" i="39"/>
  <c r="H104" i="41"/>
  <c r="H108" i="41"/>
  <c r="J57" i="10"/>
  <c r="I57" i="10"/>
  <c r="J35" i="41"/>
  <c r="J42" i="39"/>
  <c r="G42" i="39"/>
  <c r="H56" i="39"/>
  <c r="J32" i="39"/>
  <c r="F84" i="36"/>
  <c r="G17" i="39"/>
  <c r="E82" i="37"/>
  <c r="E82" i="35"/>
  <c r="J147" i="39"/>
  <c r="G103" i="41"/>
  <c r="G108" i="41"/>
  <c r="C83" i="36"/>
  <c r="C83" i="35"/>
  <c r="E28" i="39"/>
  <c r="J104" i="42"/>
  <c r="F88" i="37"/>
  <c r="F88" i="35"/>
  <c r="G49" i="39"/>
  <c r="E84" i="38"/>
  <c r="J103" i="42"/>
  <c r="I35" i="39"/>
  <c r="G84" i="36"/>
  <c r="H108" i="40"/>
  <c r="H104" i="39"/>
  <c r="J63" i="40"/>
  <c r="J58" i="39"/>
  <c r="F86" i="35"/>
  <c r="I147" i="39"/>
  <c r="G88" i="36"/>
  <c r="H114" i="41"/>
  <c r="F87" i="37"/>
  <c r="D106" i="41"/>
  <c r="J106" i="41"/>
  <c r="J56" i="40"/>
  <c r="J51" i="39"/>
  <c r="J102" i="39"/>
  <c r="J35" i="40"/>
  <c r="J30" i="39"/>
  <c r="J119" i="39"/>
  <c r="D103" i="39"/>
  <c r="G103" i="40"/>
  <c r="C82" i="35"/>
  <c r="D106" i="42"/>
  <c r="J106" i="42"/>
  <c r="H114" i="42"/>
  <c r="H175" i="42"/>
  <c r="J104" i="41"/>
  <c r="J63" i="41"/>
  <c r="E85" i="36"/>
  <c r="E85" i="35"/>
  <c r="G86" i="39"/>
  <c r="D105" i="42"/>
  <c r="G114" i="42"/>
  <c r="E87" i="38"/>
  <c r="J70" i="40"/>
  <c r="J70" i="39"/>
  <c r="J65" i="39"/>
  <c r="G35" i="39"/>
  <c r="E84" i="36"/>
  <c r="F84" i="37"/>
  <c r="D82" i="35"/>
  <c r="J56" i="41"/>
  <c r="O39" i="11"/>
  <c r="O41" i="11"/>
  <c r="Q102" i="34"/>
  <c r="N39" i="11"/>
  <c r="N41" i="11"/>
  <c r="P102" i="34"/>
  <c r="M39" i="11"/>
  <c r="M41" i="11"/>
  <c r="O102" i="34"/>
  <c r="L39" i="11"/>
  <c r="L41" i="11"/>
  <c r="N102" i="34"/>
  <c r="K39" i="11"/>
  <c r="K41" i="11"/>
  <c r="M102" i="34"/>
  <c r="J39" i="11"/>
  <c r="J41" i="11"/>
  <c r="L102" i="34"/>
  <c r="I39" i="11"/>
  <c r="I41" i="11"/>
  <c r="K102" i="34"/>
  <c r="H39" i="11"/>
  <c r="H41" i="11"/>
  <c r="J102" i="34"/>
  <c r="G39" i="11"/>
  <c r="G41" i="11"/>
  <c r="I102" i="34"/>
  <c r="E39" i="11"/>
  <c r="E41" i="11"/>
  <c r="G102" i="34"/>
  <c r="D39" i="11"/>
  <c r="D41" i="11"/>
  <c r="F102" i="34"/>
  <c r="C39" i="11"/>
  <c r="C41" i="11"/>
  <c r="E102" i="34"/>
  <c r="F39" i="11"/>
  <c r="F41" i="11"/>
  <c r="H102" i="34"/>
  <c r="G175" i="42"/>
  <c r="J104" i="39"/>
  <c r="J103" i="41"/>
  <c r="E84" i="35"/>
  <c r="G108" i="40"/>
  <c r="G103" i="39"/>
  <c r="I105" i="42"/>
  <c r="I108" i="42"/>
  <c r="J56" i="39"/>
  <c r="H108" i="39"/>
  <c r="D106" i="40"/>
  <c r="H114" i="40"/>
  <c r="H175" i="40"/>
  <c r="G114" i="41"/>
  <c r="D105" i="41"/>
  <c r="J35" i="39"/>
  <c r="J63" i="39"/>
  <c r="F87" i="38"/>
  <c r="J103" i="40"/>
  <c r="F84" i="35"/>
  <c r="G84" i="35"/>
  <c r="J103" i="39"/>
  <c r="I105" i="41"/>
  <c r="I108" i="41"/>
  <c r="J106" i="40"/>
  <c r="J106" i="39"/>
  <c r="D106" i="39"/>
  <c r="J105" i="42"/>
  <c r="E87" i="37"/>
  <c r="I114" i="42"/>
  <c r="I175" i="42"/>
  <c r="D107" i="42"/>
  <c r="H114" i="39"/>
  <c r="F87" i="36"/>
  <c r="G108" i="39"/>
  <c r="G114" i="40"/>
  <c r="G175" i="40"/>
  <c r="D105" i="40"/>
  <c r="E103" i="34"/>
  <c r="E104" i="34"/>
  <c r="E105" i="34"/>
  <c r="E106" i="34"/>
  <c r="E107" i="34"/>
  <c r="E108" i="34"/>
  <c r="E109" i="34"/>
  <c r="E110" i="34"/>
  <c r="E111" i="34"/>
  <c r="E112" i="34"/>
  <c r="E113" i="34"/>
  <c r="G129" i="34"/>
  <c r="F92" i="34"/>
  <c r="F98" i="34"/>
  <c r="Q120" i="34"/>
  <c r="P120" i="34"/>
  <c r="O120" i="34"/>
  <c r="N120" i="34"/>
  <c r="M120" i="34"/>
  <c r="L120" i="34"/>
  <c r="K120" i="34"/>
  <c r="J120" i="34"/>
  <c r="I120" i="34"/>
  <c r="E120" i="34"/>
  <c r="F120" i="34"/>
  <c r="G120" i="34"/>
  <c r="H120" i="34"/>
  <c r="I117" i="34"/>
  <c r="J117" i="34"/>
  <c r="K117" i="34"/>
  <c r="L117" i="34"/>
  <c r="M117" i="34"/>
  <c r="N117" i="34"/>
  <c r="O117" i="34"/>
  <c r="P117" i="34"/>
  <c r="Q117" i="34"/>
  <c r="E117" i="34"/>
  <c r="F117" i="34"/>
  <c r="G117" i="34"/>
  <c r="H117" i="34"/>
  <c r="F111" i="34"/>
  <c r="G111" i="34"/>
  <c r="F112" i="34"/>
  <c r="G112" i="34"/>
  <c r="F113" i="34"/>
  <c r="G113" i="34"/>
  <c r="I111" i="34"/>
  <c r="J111" i="34"/>
  <c r="K111" i="34"/>
  <c r="L111" i="34"/>
  <c r="M111" i="34"/>
  <c r="N111" i="34"/>
  <c r="O111" i="34"/>
  <c r="P111" i="34"/>
  <c r="Q111" i="34"/>
  <c r="I112" i="34"/>
  <c r="J112" i="34"/>
  <c r="K112" i="34"/>
  <c r="L112" i="34"/>
  <c r="M112" i="34"/>
  <c r="N112" i="34"/>
  <c r="O112" i="34"/>
  <c r="P112" i="34"/>
  <c r="Q112" i="34"/>
  <c r="I113" i="34"/>
  <c r="J113" i="34"/>
  <c r="K113" i="34"/>
  <c r="L113" i="34"/>
  <c r="M113" i="34"/>
  <c r="N113" i="34"/>
  <c r="O113" i="34"/>
  <c r="P113" i="34"/>
  <c r="Q113" i="34"/>
  <c r="H112" i="34"/>
  <c r="H113" i="34"/>
  <c r="H111" i="34"/>
  <c r="F108" i="34"/>
  <c r="G108" i="34"/>
  <c r="F109" i="34"/>
  <c r="G109" i="34"/>
  <c r="F110" i="34"/>
  <c r="G110" i="34"/>
  <c r="I108" i="34"/>
  <c r="J108" i="34"/>
  <c r="K108" i="34"/>
  <c r="L108" i="34"/>
  <c r="M108" i="34"/>
  <c r="N108" i="34"/>
  <c r="O108" i="34"/>
  <c r="P108" i="34"/>
  <c r="Q108" i="34"/>
  <c r="I109" i="34"/>
  <c r="J109" i="34"/>
  <c r="K109" i="34"/>
  <c r="L109" i="34"/>
  <c r="M109" i="34"/>
  <c r="N109" i="34"/>
  <c r="O109" i="34"/>
  <c r="P109" i="34"/>
  <c r="Q109" i="34"/>
  <c r="I110" i="34"/>
  <c r="J110" i="34"/>
  <c r="K110" i="34"/>
  <c r="L110" i="34"/>
  <c r="M110" i="34"/>
  <c r="N110" i="34"/>
  <c r="O110" i="34"/>
  <c r="P110" i="34"/>
  <c r="Q110" i="34"/>
  <c r="H110" i="34"/>
  <c r="H109" i="34"/>
  <c r="H108" i="34"/>
  <c r="I105" i="34"/>
  <c r="J105" i="34"/>
  <c r="K105" i="34"/>
  <c r="L105" i="34"/>
  <c r="M105" i="34"/>
  <c r="N105" i="34"/>
  <c r="O105" i="34"/>
  <c r="P105" i="34"/>
  <c r="Q105" i="34"/>
  <c r="F105" i="34"/>
  <c r="G105" i="34"/>
  <c r="H105" i="34"/>
  <c r="L104" i="34"/>
  <c r="M104" i="34"/>
  <c r="N104" i="34"/>
  <c r="O104" i="34"/>
  <c r="P104" i="34"/>
  <c r="Q104" i="34"/>
  <c r="I104" i="34"/>
  <c r="J104" i="34"/>
  <c r="K104" i="34"/>
  <c r="F103" i="34"/>
  <c r="G103" i="34"/>
  <c r="F104" i="34"/>
  <c r="G104" i="34"/>
  <c r="H104" i="34"/>
  <c r="J106" i="34"/>
  <c r="K106" i="34"/>
  <c r="L106" i="34"/>
  <c r="M106" i="34"/>
  <c r="N106" i="34"/>
  <c r="O106" i="34"/>
  <c r="P106" i="34"/>
  <c r="Q106" i="34"/>
  <c r="J107" i="34"/>
  <c r="K107" i="34"/>
  <c r="L107" i="34"/>
  <c r="M107" i="34"/>
  <c r="N107" i="34"/>
  <c r="O107" i="34"/>
  <c r="P107" i="34"/>
  <c r="Q107" i="34"/>
  <c r="I106" i="34"/>
  <c r="I107" i="34"/>
  <c r="H106" i="34"/>
  <c r="H107" i="34"/>
  <c r="F106" i="34"/>
  <c r="G106" i="34"/>
  <c r="F107" i="34"/>
  <c r="G10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H65" i="12"/>
  <c r="F77" i="34"/>
  <c r="G77" i="34"/>
  <c r="H77" i="34"/>
  <c r="I77" i="34"/>
  <c r="J77" i="34"/>
  <c r="K77" i="34"/>
  <c r="L77" i="34"/>
  <c r="M77" i="34"/>
  <c r="N77" i="34"/>
  <c r="O77" i="34"/>
  <c r="P77" i="34"/>
  <c r="Q77" i="34"/>
  <c r="E77" i="34"/>
  <c r="F80" i="34"/>
  <c r="G80" i="34"/>
  <c r="H80" i="34"/>
  <c r="I80" i="34"/>
  <c r="J80" i="34"/>
  <c r="K80" i="34"/>
  <c r="L80" i="34"/>
  <c r="M80" i="34"/>
  <c r="N80" i="34"/>
  <c r="O80" i="34"/>
  <c r="P80" i="34"/>
  <c r="Q80" i="34"/>
  <c r="E80" i="34"/>
  <c r="G98" i="34"/>
  <c r="H98" i="34"/>
  <c r="I98" i="34"/>
  <c r="J98" i="34"/>
  <c r="K98" i="34"/>
  <c r="L98" i="34"/>
  <c r="M98" i="34"/>
  <c r="N98" i="34"/>
  <c r="O98" i="34"/>
  <c r="P98" i="34"/>
  <c r="Q98" i="34"/>
  <c r="J101" i="34"/>
  <c r="E58" i="34"/>
  <c r="G92" i="34"/>
  <c r="H92" i="34"/>
  <c r="I92" i="34"/>
  <c r="J92" i="34"/>
  <c r="K92" i="34"/>
  <c r="L92" i="34"/>
  <c r="M92" i="34"/>
  <c r="N92" i="34"/>
  <c r="O92" i="34"/>
  <c r="P92" i="34"/>
  <c r="Q92" i="34"/>
  <c r="E52" i="34"/>
  <c r="E37" i="34"/>
  <c r="I73" i="34"/>
  <c r="J73" i="34"/>
  <c r="K73" i="34"/>
  <c r="L73" i="34"/>
  <c r="M73" i="34"/>
  <c r="N73" i="34"/>
  <c r="O73" i="34"/>
  <c r="P73" i="34"/>
  <c r="Q73" i="34"/>
  <c r="E73" i="34"/>
  <c r="F73" i="34"/>
  <c r="G73" i="34"/>
  <c r="H73" i="34"/>
  <c r="I69" i="34"/>
  <c r="J69" i="34"/>
  <c r="K69" i="34"/>
  <c r="L69" i="34"/>
  <c r="E69" i="34"/>
  <c r="F69" i="34"/>
  <c r="G69" i="34"/>
  <c r="H69" i="34"/>
  <c r="J60" i="34"/>
  <c r="K23" i="34"/>
  <c r="L23" i="34"/>
  <c r="M23" i="34"/>
  <c r="N23" i="34"/>
  <c r="O23" i="34"/>
  <c r="P23" i="34"/>
  <c r="Q23" i="34"/>
  <c r="K24" i="34"/>
  <c r="L24" i="34"/>
  <c r="M24" i="34"/>
  <c r="N24" i="34"/>
  <c r="O24" i="34"/>
  <c r="P24" i="34"/>
  <c r="Q24" i="34"/>
  <c r="E98" i="34"/>
  <c r="F58" i="34"/>
  <c r="G58" i="34"/>
  <c r="I58" i="34"/>
  <c r="J58" i="34"/>
  <c r="K58" i="34"/>
  <c r="L58" i="34"/>
  <c r="M58" i="34"/>
  <c r="N58" i="34"/>
  <c r="O58" i="34"/>
  <c r="P58" i="34"/>
  <c r="Q58" i="34"/>
  <c r="H58" i="34"/>
  <c r="J61" i="34"/>
  <c r="E92" i="34"/>
  <c r="F52" i="34"/>
  <c r="G52" i="34"/>
  <c r="I52" i="34"/>
  <c r="J52" i="34"/>
  <c r="K52" i="34"/>
  <c r="L52" i="34"/>
  <c r="M52" i="34"/>
  <c r="N52" i="34"/>
  <c r="O52" i="34"/>
  <c r="P52" i="34"/>
  <c r="Q52" i="34"/>
  <c r="H52" i="34"/>
  <c r="F37" i="34"/>
  <c r="G37" i="34"/>
  <c r="H37" i="34"/>
  <c r="I37" i="34"/>
  <c r="J37" i="34"/>
  <c r="K37" i="34"/>
  <c r="L37" i="34"/>
  <c r="P37" i="34"/>
  <c r="Q37" i="34"/>
  <c r="K26" i="34"/>
  <c r="J27" i="34"/>
  <c r="J105" i="41"/>
  <c r="G87" i="38"/>
  <c r="D105" i="39"/>
  <c r="I105" i="40"/>
  <c r="J105" i="40"/>
  <c r="F87" i="35"/>
  <c r="G114" i="39"/>
  <c r="E87" i="36"/>
  <c r="J107" i="42"/>
  <c r="J108" i="42"/>
  <c r="J114" i="42"/>
  <c r="J175" i="42"/>
  <c r="D108" i="42"/>
  <c r="D114" i="42"/>
  <c r="D175" i="42"/>
  <c r="D107" i="41"/>
  <c r="I114" i="41"/>
  <c r="I175" i="41"/>
  <c r="K45" i="34"/>
  <c r="J46" i="34"/>
  <c r="J59" i="34"/>
  <c r="J105" i="39"/>
  <c r="J107" i="41"/>
  <c r="J108" i="41"/>
  <c r="J114" i="41"/>
  <c r="D108" i="41"/>
  <c r="D114" i="41"/>
  <c r="E87" i="35"/>
  <c r="I108" i="40"/>
  <c r="I105" i="39"/>
  <c r="G87" i="37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J36" i="2"/>
  <c r="I36" i="2"/>
  <c r="H36" i="2"/>
  <c r="G36" i="2"/>
  <c r="F36" i="2"/>
  <c r="E36" i="2"/>
  <c r="D36" i="2"/>
  <c r="C36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O19" i="34"/>
  <c r="L22" i="2"/>
  <c r="K22" i="2"/>
  <c r="M19" i="34"/>
  <c r="J22" i="2"/>
  <c r="I22" i="2"/>
  <c r="H22" i="2"/>
  <c r="G22" i="2"/>
  <c r="F22" i="2"/>
  <c r="E22" i="2"/>
  <c r="D22" i="2"/>
  <c r="C22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O12" i="2"/>
  <c r="N14" i="2"/>
  <c r="N12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M12" i="2"/>
  <c r="L12" i="2"/>
  <c r="K12" i="2"/>
  <c r="J12" i="2"/>
  <c r="I12" i="2"/>
  <c r="H12" i="2"/>
  <c r="G12" i="2"/>
  <c r="F12" i="2"/>
  <c r="E12" i="2"/>
  <c r="D12" i="2"/>
  <c r="C12" i="2"/>
  <c r="I114" i="40"/>
  <c r="I175" i="40"/>
  <c r="I108" i="39"/>
  <c r="D107" i="40"/>
  <c r="H19" i="34"/>
  <c r="L19" i="34"/>
  <c r="F16" i="34"/>
  <c r="J16" i="34"/>
  <c r="G16" i="34"/>
  <c r="E19" i="34"/>
  <c r="I19" i="34"/>
  <c r="H16" i="34"/>
  <c r="L16" i="34"/>
  <c r="F19" i="34"/>
  <c r="J19" i="34"/>
  <c r="E16" i="34"/>
  <c r="I16" i="34"/>
  <c r="G19" i="34"/>
  <c r="K19" i="34"/>
  <c r="K16" i="34"/>
  <c r="O18" i="10"/>
  <c r="Q122" i="34"/>
  <c r="N18" i="10"/>
  <c r="M18" i="10"/>
  <c r="O116" i="34"/>
  <c r="L18" i="10"/>
  <c r="N122" i="34"/>
  <c r="K18" i="10"/>
  <c r="M115" i="34"/>
  <c r="J18" i="10"/>
  <c r="I18" i="10"/>
  <c r="J18" i="11"/>
  <c r="I18" i="11"/>
  <c r="J107" i="40"/>
  <c r="D107" i="39"/>
  <c r="D108" i="40"/>
  <c r="I114" i="39"/>
  <c r="G87" i="36"/>
  <c r="N116" i="34"/>
  <c r="N115" i="34"/>
  <c r="K115" i="34"/>
  <c r="K116" i="34"/>
  <c r="K122" i="34"/>
  <c r="O115" i="34"/>
  <c r="L122" i="34"/>
  <c r="L115" i="34"/>
  <c r="L116" i="34"/>
  <c r="P122" i="34"/>
  <c r="P116" i="34"/>
  <c r="P115" i="34"/>
  <c r="M122" i="34"/>
  <c r="Q115" i="34"/>
  <c r="Q116" i="34"/>
  <c r="O82" i="34"/>
  <c r="O75" i="34"/>
  <c r="O76" i="34"/>
  <c r="L82" i="34"/>
  <c r="L75" i="34"/>
  <c r="L76" i="34"/>
  <c r="P82" i="34"/>
  <c r="P75" i="34"/>
  <c r="P76" i="34"/>
  <c r="K75" i="34"/>
  <c r="K76" i="34"/>
  <c r="K82" i="34"/>
  <c r="M82" i="34"/>
  <c r="M75" i="34"/>
  <c r="M76" i="34"/>
  <c r="Q82" i="34"/>
  <c r="Q75" i="34"/>
  <c r="Q76" i="34"/>
  <c r="N75" i="34"/>
  <c r="N76" i="34"/>
  <c r="N82" i="34"/>
  <c r="O57" i="10"/>
  <c r="O57" i="2"/>
  <c r="N57" i="10"/>
  <c r="N57" i="2"/>
  <c r="M57" i="10"/>
  <c r="M57" i="2"/>
  <c r="L57" i="10"/>
  <c r="L57" i="2"/>
  <c r="K57" i="10"/>
  <c r="K57" i="2"/>
  <c r="J57" i="2"/>
  <c r="I57" i="2"/>
  <c r="H57" i="10"/>
  <c r="H57" i="2"/>
  <c r="G57" i="10"/>
  <c r="G57" i="2"/>
  <c r="F57" i="10"/>
  <c r="F57" i="2"/>
  <c r="E57" i="10"/>
  <c r="E57" i="2"/>
  <c r="D57" i="10"/>
  <c r="D57" i="2"/>
  <c r="C57" i="10"/>
  <c r="C57" i="2"/>
  <c r="D108" i="39"/>
  <c r="D114" i="40"/>
  <c r="D175" i="40"/>
  <c r="G87" i="35"/>
  <c r="J107" i="39"/>
  <c r="J108" i="40"/>
  <c r="O68" i="12"/>
  <c r="N68" i="12"/>
  <c r="M68" i="12"/>
  <c r="L68" i="12"/>
  <c r="K68" i="12"/>
  <c r="J68" i="12"/>
  <c r="F92" i="36"/>
  <c r="F38" i="36"/>
  <c r="C92" i="36"/>
  <c r="C38" i="36"/>
  <c r="G92" i="36"/>
  <c r="G38" i="36"/>
  <c r="D38" i="36"/>
  <c r="D92" i="36"/>
  <c r="E92" i="36"/>
  <c r="E38" i="36"/>
  <c r="J108" i="39"/>
  <c r="J114" i="40"/>
  <c r="D114" i="39"/>
  <c r="L50" i="34"/>
  <c r="L51" i="34"/>
  <c r="P50" i="34"/>
  <c r="P51" i="34"/>
  <c r="M50" i="34"/>
  <c r="M51" i="34"/>
  <c r="Q50" i="34"/>
  <c r="Q51" i="34"/>
  <c r="N50" i="34"/>
  <c r="N51" i="34"/>
  <c r="K51" i="34"/>
  <c r="K50" i="34"/>
  <c r="O51" i="34"/>
  <c r="O50" i="34"/>
  <c r="J31" i="12"/>
  <c r="I31" i="12"/>
  <c r="H31" i="12"/>
  <c r="G31" i="12"/>
  <c r="F31" i="12"/>
  <c r="E31" i="12"/>
  <c r="D31" i="12"/>
  <c r="C31" i="12"/>
  <c r="J114" i="39"/>
  <c r="E38" i="34"/>
  <c r="E39" i="34"/>
  <c r="E43" i="34"/>
  <c r="I38" i="34"/>
  <c r="I39" i="34"/>
  <c r="I43" i="34"/>
  <c r="H38" i="34"/>
  <c r="H39" i="34"/>
  <c r="H43" i="34"/>
  <c r="F38" i="34"/>
  <c r="F39" i="34"/>
  <c r="F43" i="34"/>
  <c r="J43" i="34"/>
  <c r="J38" i="34"/>
  <c r="J39" i="34"/>
  <c r="L38" i="34"/>
  <c r="L39" i="34"/>
  <c r="L43" i="34"/>
  <c r="G43" i="34"/>
  <c r="G38" i="34"/>
  <c r="G39" i="34"/>
  <c r="K43" i="34"/>
  <c r="K38" i="34"/>
  <c r="K39" i="34"/>
  <c r="H31" i="10"/>
  <c r="G31" i="10"/>
  <c r="F31" i="10"/>
  <c r="E31" i="10"/>
  <c r="D31" i="10"/>
  <c r="C31" i="10"/>
  <c r="I64" i="12"/>
  <c r="H64" i="12"/>
  <c r="G64" i="12"/>
  <c r="F64" i="12"/>
  <c r="E64" i="12"/>
  <c r="D64" i="12"/>
  <c r="C64" i="12"/>
  <c r="J39" i="12"/>
  <c r="I39" i="12"/>
  <c r="H39" i="12"/>
  <c r="G39" i="12"/>
  <c r="F39" i="12"/>
  <c r="E39" i="12"/>
  <c r="D39" i="12"/>
  <c r="C39" i="12"/>
  <c r="I119" i="34"/>
  <c r="I123" i="34"/>
  <c r="I118" i="34"/>
  <c r="J123" i="34"/>
  <c r="J118" i="34"/>
  <c r="J119" i="34"/>
  <c r="G118" i="34"/>
  <c r="G123" i="34"/>
  <c r="G119" i="34"/>
  <c r="E123" i="34"/>
  <c r="E119" i="34"/>
  <c r="E118" i="34"/>
  <c r="F123" i="34"/>
  <c r="F119" i="34"/>
  <c r="F118" i="34"/>
  <c r="H119" i="34"/>
  <c r="H123" i="34"/>
  <c r="H118" i="34"/>
  <c r="F72" i="34"/>
  <c r="F68" i="34"/>
  <c r="F71" i="34"/>
  <c r="F64" i="34"/>
  <c r="F70" i="34"/>
  <c r="F65" i="34"/>
  <c r="F66" i="34"/>
  <c r="J65" i="34"/>
  <c r="J68" i="34"/>
  <c r="J64" i="34"/>
  <c r="J71" i="34"/>
  <c r="J66" i="34"/>
  <c r="J72" i="34"/>
  <c r="J70" i="34"/>
  <c r="G65" i="34"/>
  <c r="G66" i="34"/>
  <c r="G72" i="34"/>
  <c r="G68" i="34"/>
  <c r="G71" i="34"/>
  <c r="G64" i="34"/>
  <c r="G70" i="34"/>
  <c r="I41" i="12"/>
  <c r="K62" i="34"/>
  <c r="K72" i="34"/>
  <c r="K70" i="34"/>
  <c r="K65" i="34"/>
  <c r="K68" i="34"/>
  <c r="K64" i="34"/>
  <c r="K71" i="34"/>
  <c r="K66" i="34"/>
  <c r="H70" i="34"/>
  <c r="H65" i="34"/>
  <c r="H72" i="34"/>
  <c r="H68" i="34"/>
  <c r="H66" i="34"/>
  <c r="H71" i="34"/>
  <c r="H64" i="34"/>
  <c r="J41" i="12"/>
  <c r="L63" i="34"/>
  <c r="L71" i="34"/>
  <c r="L66" i="34"/>
  <c r="L72" i="34"/>
  <c r="L70" i="34"/>
  <c r="L65" i="34"/>
  <c r="L68" i="34"/>
  <c r="L64" i="34"/>
  <c r="E66" i="34"/>
  <c r="E71" i="34"/>
  <c r="E70" i="34"/>
  <c r="E64" i="34"/>
  <c r="E65" i="34"/>
  <c r="E72" i="34"/>
  <c r="E68" i="34"/>
  <c r="I68" i="34"/>
  <c r="I64" i="34"/>
  <c r="I71" i="34"/>
  <c r="I66" i="34"/>
  <c r="I72" i="34"/>
  <c r="I70" i="34"/>
  <c r="I65" i="34"/>
  <c r="G57" i="34"/>
  <c r="G56" i="34"/>
  <c r="H56" i="34"/>
  <c r="H57" i="34"/>
  <c r="E56" i="34"/>
  <c r="E57" i="34"/>
  <c r="I56" i="34"/>
  <c r="I57" i="34"/>
  <c r="K56" i="34"/>
  <c r="K57" i="34"/>
  <c r="L57" i="34"/>
  <c r="L56" i="34"/>
  <c r="F56" i="34"/>
  <c r="F57" i="34"/>
  <c r="J56" i="34"/>
  <c r="J57" i="34"/>
  <c r="K69" i="12"/>
  <c r="O18" i="2"/>
  <c r="P19" i="2"/>
  <c r="N18" i="2"/>
  <c r="P15" i="34"/>
  <c r="J18" i="12"/>
  <c r="I18" i="12"/>
  <c r="H18" i="12"/>
  <c r="G18" i="12"/>
  <c r="F18" i="12"/>
  <c r="E18" i="12"/>
  <c r="D18" i="12"/>
  <c r="C18" i="12"/>
  <c r="K63" i="34"/>
  <c r="L62" i="34"/>
  <c r="I36" i="34"/>
  <c r="I41" i="34"/>
  <c r="I42" i="34"/>
  <c r="I35" i="34"/>
  <c r="G41" i="34"/>
  <c r="G42" i="34"/>
  <c r="G35" i="34"/>
  <c r="G36" i="34"/>
  <c r="I18" i="2"/>
  <c r="K14" i="34"/>
  <c r="K41" i="34"/>
  <c r="K42" i="34"/>
  <c r="K35" i="34"/>
  <c r="K36" i="34"/>
  <c r="E36" i="34"/>
  <c r="E41" i="34"/>
  <c r="E35" i="34"/>
  <c r="E42" i="34"/>
  <c r="F41" i="34"/>
  <c r="F42" i="34"/>
  <c r="F35" i="34"/>
  <c r="F36" i="34"/>
  <c r="J41" i="34"/>
  <c r="J42" i="34"/>
  <c r="J35" i="34"/>
  <c r="J36" i="34"/>
  <c r="H41" i="34"/>
  <c r="H35" i="34"/>
  <c r="H36" i="34"/>
  <c r="H42" i="34"/>
  <c r="J18" i="2"/>
  <c r="L14" i="34"/>
  <c r="L42" i="34"/>
  <c r="L36" i="34"/>
  <c r="L41" i="34"/>
  <c r="L35" i="34"/>
  <c r="P35" i="34"/>
  <c r="J31" i="10"/>
  <c r="I31" i="10"/>
  <c r="H32" i="10"/>
  <c r="G32" i="10"/>
  <c r="F32" i="10"/>
  <c r="E32" i="10"/>
  <c r="D32" i="10"/>
  <c r="J68" i="10"/>
  <c r="I68" i="10"/>
  <c r="H68" i="10"/>
  <c r="G68" i="10"/>
  <c r="F68" i="10"/>
  <c r="E68" i="10"/>
  <c r="D68" i="10"/>
  <c r="C68" i="10"/>
  <c r="J68" i="11"/>
  <c r="I68" i="11"/>
  <c r="H68" i="11"/>
  <c r="G68" i="11"/>
  <c r="F68" i="11"/>
  <c r="E68" i="11"/>
  <c r="D68" i="11"/>
  <c r="C68" i="11"/>
  <c r="H65" i="11"/>
  <c r="J64" i="11"/>
  <c r="I64" i="11"/>
  <c r="H64" i="11"/>
  <c r="G64" i="11"/>
  <c r="F64" i="11"/>
  <c r="E64" i="11"/>
  <c r="D64" i="11"/>
  <c r="C64" i="11"/>
  <c r="J31" i="11"/>
  <c r="I31" i="11"/>
  <c r="J61" i="11"/>
  <c r="I61" i="11"/>
  <c r="H31" i="11"/>
  <c r="G31" i="11"/>
  <c r="F31" i="11"/>
  <c r="E31" i="11"/>
  <c r="D31" i="11"/>
  <c r="C31" i="11"/>
  <c r="H18" i="11"/>
  <c r="G18" i="11"/>
  <c r="F18" i="11"/>
  <c r="E18" i="11"/>
  <c r="D18" i="11"/>
  <c r="C18" i="11"/>
  <c r="G65" i="2"/>
  <c r="K69" i="2"/>
  <c r="J69" i="2"/>
  <c r="I69" i="2"/>
  <c r="H69" i="2"/>
  <c r="G69" i="2"/>
  <c r="F69" i="2"/>
  <c r="E69" i="2"/>
  <c r="D69" i="2"/>
  <c r="H68" i="12"/>
  <c r="G68" i="12"/>
  <c r="F68" i="12"/>
  <c r="E68" i="12"/>
  <c r="D68" i="12"/>
  <c r="C68" i="12"/>
  <c r="I65" i="2"/>
  <c r="G61" i="12"/>
  <c r="F61" i="12"/>
  <c r="H32" i="12"/>
  <c r="G32" i="12"/>
  <c r="F32" i="12"/>
  <c r="E32" i="12"/>
  <c r="D32" i="12"/>
  <c r="I32" i="12"/>
  <c r="H61" i="12"/>
  <c r="E61" i="12"/>
  <c r="D61" i="12"/>
  <c r="C61" i="12"/>
  <c r="J61" i="12"/>
  <c r="K21" i="34"/>
  <c r="E128" i="34"/>
  <c r="E127" i="34"/>
  <c r="F127" i="34"/>
  <c r="F128" i="34"/>
  <c r="J128" i="34"/>
  <c r="J127" i="34"/>
  <c r="K127" i="34"/>
  <c r="K128" i="34"/>
  <c r="I128" i="34"/>
  <c r="I127" i="34"/>
  <c r="H127" i="34"/>
  <c r="H128" i="34"/>
  <c r="L127" i="34"/>
  <c r="L128" i="34"/>
  <c r="K123" i="34"/>
  <c r="K118" i="34"/>
  <c r="K119" i="34"/>
  <c r="K121" i="34"/>
  <c r="L123" i="34"/>
  <c r="L119" i="34"/>
  <c r="L118" i="34"/>
  <c r="L121" i="34"/>
  <c r="K15" i="34"/>
  <c r="K33" i="34"/>
  <c r="F31" i="2"/>
  <c r="H22" i="34"/>
  <c r="H83" i="34"/>
  <c r="H78" i="34"/>
  <c r="H79" i="34"/>
  <c r="C31" i="2"/>
  <c r="E18" i="34"/>
  <c r="E83" i="34"/>
  <c r="E78" i="34"/>
  <c r="E79" i="34"/>
  <c r="G31" i="2"/>
  <c r="I17" i="34"/>
  <c r="I78" i="34"/>
  <c r="I79" i="34"/>
  <c r="I83" i="34"/>
  <c r="I31" i="2"/>
  <c r="K83" i="34"/>
  <c r="K78" i="34"/>
  <c r="K79" i="34"/>
  <c r="K81" i="34"/>
  <c r="E31" i="2"/>
  <c r="G22" i="34"/>
  <c r="G83" i="34"/>
  <c r="G78" i="34"/>
  <c r="G79" i="34"/>
  <c r="D31" i="2"/>
  <c r="F22" i="34"/>
  <c r="F83" i="34"/>
  <c r="F78" i="34"/>
  <c r="F79" i="34"/>
  <c r="H31" i="2"/>
  <c r="J18" i="34"/>
  <c r="J83" i="34"/>
  <c r="J78" i="34"/>
  <c r="J79" i="34"/>
  <c r="L78" i="34"/>
  <c r="L79" i="34"/>
  <c r="L83" i="34"/>
  <c r="L81" i="34"/>
  <c r="L15" i="34"/>
  <c r="F61" i="11"/>
  <c r="H81" i="34"/>
  <c r="H82" i="34"/>
  <c r="H75" i="34"/>
  <c r="H76" i="34"/>
  <c r="G61" i="11"/>
  <c r="I81" i="34"/>
  <c r="I82" i="34"/>
  <c r="I75" i="34"/>
  <c r="I76" i="34"/>
  <c r="L21" i="34"/>
  <c r="C61" i="11"/>
  <c r="E82" i="34"/>
  <c r="E76" i="34"/>
  <c r="E81" i="34"/>
  <c r="E75" i="34"/>
  <c r="D61" i="11"/>
  <c r="F75" i="34"/>
  <c r="F76" i="34"/>
  <c r="F81" i="34"/>
  <c r="F82" i="34"/>
  <c r="H61" i="11"/>
  <c r="J75" i="34"/>
  <c r="J76" i="34"/>
  <c r="J82" i="34"/>
  <c r="J81" i="34"/>
  <c r="L33" i="34"/>
  <c r="E61" i="11"/>
  <c r="G81" i="34"/>
  <c r="G82" i="34"/>
  <c r="G75" i="34"/>
  <c r="G76" i="34"/>
  <c r="J48" i="34"/>
  <c r="K103" i="34"/>
  <c r="L103" i="34"/>
  <c r="I103" i="34"/>
  <c r="J103" i="34"/>
  <c r="H103" i="34"/>
  <c r="I50" i="34"/>
  <c r="I51" i="34"/>
  <c r="J86" i="34"/>
  <c r="K85" i="34"/>
  <c r="J100" i="34"/>
  <c r="J99" i="34"/>
  <c r="L90" i="34"/>
  <c r="L91" i="34"/>
  <c r="F51" i="34"/>
  <c r="F50" i="34"/>
  <c r="J50" i="34"/>
  <c r="J51" i="34"/>
  <c r="F96" i="34"/>
  <c r="F97" i="34"/>
  <c r="J97" i="34"/>
  <c r="J96" i="34"/>
  <c r="E91" i="34"/>
  <c r="E90" i="34"/>
  <c r="I90" i="34"/>
  <c r="I91" i="34"/>
  <c r="E97" i="34"/>
  <c r="E96" i="34"/>
  <c r="G51" i="34"/>
  <c r="G50" i="34"/>
  <c r="G96" i="34"/>
  <c r="G97" i="34"/>
  <c r="K96" i="34"/>
  <c r="K97" i="34"/>
  <c r="F90" i="34"/>
  <c r="F91" i="34"/>
  <c r="J91" i="34"/>
  <c r="J90" i="34"/>
  <c r="E50" i="34"/>
  <c r="E51" i="34"/>
  <c r="I96" i="34"/>
  <c r="I97" i="34"/>
  <c r="H90" i="34"/>
  <c r="H91" i="34"/>
  <c r="G127" i="34"/>
  <c r="G128" i="34"/>
  <c r="I61" i="34"/>
  <c r="J25" i="34"/>
  <c r="J26" i="34"/>
  <c r="I27" i="34"/>
  <c r="I101" i="34"/>
  <c r="K101" i="34"/>
  <c r="K25" i="34"/>
  <c r="K27" i="34"/>
  <c r="K61" i="34"/>
  <c r="L26" i="34"/>
  <c r="H51" i="34"/>
  <c r="H50" i="34"/>
  <c r="H97" i="34"/>
  <c r="H96" i="34"/>
  <c r="L96" i="34"/>
  <c r="L97" i="34"/>
  <c r="G91" i="34"/>
  <c r="G90" i="34"/>
  <c r="K91" i="34"/>
  <c r="K90" i="34"/>
  <c r="F18" i="10"/>
  <c r="F39" i="2"/>
  <c r="J31" i="2"/>
  <c r="D18" i="10"/>
  <c r="D61" i="10"/>
  <c r="H18" i="10"/>
  <c r="H61" i="10"/>
  <c r="E18" i="10"/>
  <c r="E18" i="2"/>
  <c r="H69" i="12"/>
  <c r="D18" i="2"/>
  <c r="D69" i="10"/>
  <c r="H69" i="10"/>
  <c r="C39" i="2"/>
  <c r="H39" i="2"/>
  <c r="I32" i="10"/>
  <c r="I61" i="10"/>
  <c r="I65" i="11"/>
  <c r="H66" i="11"/>
  <c r="J89" i="34"/>
  <c r="G65" i="12"/>
  <c r="J32" i="11"/>
  <c r="D32" i="11"/>
  <c r="H32" i="11"/>
  <c r="G65" i="11"/>
  <c r="F65" i="2"/>
  <c r="J32" i="10"/>
  <c r="E39" i="2"/>
  <c r="G39" i="2"/>
  <c r="D39" i="2"/>
  <c r="G32" i="11"/>
  <c r="I32" i="11"/>
  <c r="F19" i="11"/>
  <c r="F69" i="11"/>
  <c r="J69" i="11"/>
  <c r="F32" i="11"/>
  <c r="E19" i="11"/>
  <c r="G19" i="11"/>
  <c r="G69" i="11"/>
  <c r="E32" i="11"/>
  <c r="D19" i="11"/>
  <c r="H19" i="11"/>
  <c r="J65" i="2"/>
  <c r="I65" i="12"/>
  <c r="J39" i="2"/>
  <c r="I19" i="11"/>
  <c r="J19" i="11"/>
  <c r="G18" i="10"/>
  <c r="D69" i="12"/>
  <c r="D69" i="11"/>
  <c r="H69" i="11"/>
  <c r="E69" i="11"/>
  <c r="I69" i="11"/>
  <c r="E69" i="10"/>
  <c r="I69" i="10"/>
  <c r="F69" i="10"/>
  <c r="J69" i="10"/>
  <c r="G69" i="10"/>
  <c r="H66" i="12"/>
  <c r="J49" i="34"/>
  <c r="J32" i="12"/>
  <c r="I61" i="12"/>
  <c r="I39" i="2"/>
  <c r="G69" i="12"/>
  <c r="J69" i="12"/>
  <c r="E69" i="12"/>
  <c r="F69" i="12"/>
  <c r="I69" i="12"/>
  <c r="E41" i="12"/>
  <c r="F41" i="12"/>
  <c r="C41" i="12"/>
  <c r="G41" i="12"/>
  <c r="D41" i="12"/>
  <c r="H41" i="12"/>
  <c r="F19" i="12"/>
  <c r="I19" i="12"/>
  <c r="G19" i="12"/>
  <c r="D19" i="12"/>
  <c r="J19" i="12"/>
  <c r="H19" i="12"/>
  <c r="E19" i="12"/>
  <c r="K22" i="34"/>
  <c r="H17" i="34"/>
  <c r="K18" i="34"/>
  <c r="E17" i="34"/>
  <c r="K125" i="34"/>
  <c r="G32" i="2"/>
  <c r="F125" i="34"/>
  <c r="K20" i="34"/>
  <c r="H18" i="34"/>
  <c r="J22" i="34"/>
  <c r="I22" i="34"/>
  <c r="F19" i="10"/>
  <c r="J125" i="34"/>
  <c r="G18" i="34"/>
  <c r="E22" i="34"/>
  <c r="D32" i="2"/>
  <c r="G17" i="34"/>
  <c r="F17" i="34"/>
  <c r="F18" i="34"/>
  <c r="J17" i="34"/>
  <c r="H32" i="2"/>
  <c r="I32" i="2"/>
  <c r="K17" i="34"/>
  <c r="I18" i="34"/>
  <c r="I19" i="10"/>
  <c r="H18" i="2"/>
  <c r="J15" i="34"/>
  <c r="J13" i="34"/>
  <c r="D66" i="10"/>
  <c r="F124" i="34"/>
  <c r="H115" i="34"/>
  <c r="H122" i="34"/>
  <c r="H121" i="34"/>
  <c r="H116" i="34"/>
  <c r="H66" i="10"/>
  <c r="G122" i="34"/>
  <c r="G121" i="34"/>
  <c r="G116" i="34"/>
  <c r="G115" i="34"/>
  <c r="F13" i="34"/>
  <c r="E19" i="10"/>
  <c r="E61" i="10"/>
  <c r="G13" i="34"/>
  <c r="I121" i="34"/>
  <c r="I122" i="34"/>
  <c r="I115" i="34"/>
  <c r="I116" i="34"/>
  <c r="F121" i="34"/>
  <c r="F115" i="34"/>
  <c r="F116" i="34"/>
  <c r="F122" i="34"/>
  <c r="F61" i="10"/>
  <c r="I66" i="10"/>
  <c r="F18" i="2"/>
  <c r="H21" i="34"/>
  <c r="J116" i="34"/>
  <c r="J122" i="34"/>
  <c r="J121" i="34"/>
  <c r="J115" i="34"/>
  <c r="J87" i="34"/>
  <c r="J88" i="34"/>
  <c r="E62" i="34"/>
  <c r="E63" i="34"/>
  <c r="J62" i="34"/>
  <c r="J63" i="34"/>
  <c r="H62" i="34"/>
  <c r="H63" i="34"/>
  <c r="F63" i="34"/>
  <c r="F62" i="34"/>
  <c r="G62" i="34"/>
  <c r="G63" i="34"/>
  <c r="J47" i="34"/>
  <c r="I61" i="2"/>
  <c r="K11" i="34"/>
  <c r="K13" i="34"/>
  <c r="I62" i="34"/>
  <c r="I63" i="34"/>
  <c r="I88" i="34"/>
  <c r="K48" i="34"/>
  <c r="I48" i="34"/>
  <c r="K88" i="34"/>
  <c r="K46" i="34"/>
  <c r="L45" i="34"/>
  <c r="K59" i="34"/>
  <c r="K60" i="34"/>
  <c r="K44" i="34"/>
  <c r="I66" i="11"/>
  <c r="K89" i="34"/>
  <c r="K86" i="34"/>
  <c r="K100" i="34"/>
  <c r="K99" i="34"/>
  <c r="L85" i="34"/>
  <c r="L17" i="34"/>
  <c r="L18" i="34"/>
  <c r="L22" i="34"/>
  <c r="L20" i="34"/>
  <c r="L61" i="34"/>
  <c r="L101" i="34"/>
  <c r="M26" i="34"/>
  <c r="L27" i="34"/>
  <c r="I26" i="34"/>
  <c r="H101" i="34"/>
  <c r="H27" i="34"/>
  <c r="H61" i="34"/>
  <c r="I25" i="34"/>
  <c r="H70" i="11"/>
  <c r="J95" i="34"/>
  <c r="J94" i="34"/>
  <c r="L25" i="34"/>
  <c r="G66" i="11"/>
  <c r="I89" i="34"/>
  <c r="J85" i="34"/>
  <c r="J84" i="34"/>
  <c r="I99" i="34"/>
  <c r="I86" i="34"/>
  <c r="I100" i="34"/>
  <c r="G33" i="34"/>
  <c r="G20" i="34"/>
  <c r="G14" i="34"/>
  <c r="G21" i="34"/>
  <c r="G15" i="34"/>
  <c r="G66" i="12"/>
  <c r="I49" i="34"/>
  <c r="J45" i="34"/>
  <c r="J44" i="34"/>
  <c r="I59" i="34"/>
  <c r="I60" i="34"/>
  <c r="I46" i="34"/>
  <c r="J33" i="34"/>
  <c r="J14" i="34"/>
  <c r="J21" i="34"/>
  <c r="F33" i="34"/>
  <c r="F21" i="34"/>
  <c r="F15" i="34"/>
  <c r="F14" i="34"/>
  <c r="F20" i="34"/>
  <c r="K84" i="34"/>
  <c r="J54" i="34"/>
  <c r="G18" i="2"/>
  <c r="D61" i="2"/>
  <c r="H61" i="2"/>
  <c r="J61" i="10"/>
  <c r="J19" i="2"/>
  <c r="H70" i="12"/>
  <c r="J55" i="34"/>
  <c r="E32" i="2"/>
  <c r="E65" i="2"/>
  <c r="F65" i="11"/>
  <c r="F65" i="12"/>
  <c r="C18" i="10"/>
  <c r="F32" i="2"/>
  <c r="J32" i="2"/>
  <c r="K65" i="2"/>
  <c r="J65" i="12"/>
  <c r="J65" i="11"/>
  <c r="I19" i="2"/>
  <c r="E19" i="2"/>
  <c r="J19" i="10"/>
  <c r="G19" i="10"/>
  <c r="G61" i="10"/>
  <c r="H19" i="10"/>
  <c r="I66" i="12"/>
  <c r="K49" i="34"/>
  <c r="C16" i="35"/>
  <c r="F61" i="2"/>
  <c r="H32" i="34"/>
  <c r="H125" i="34"/>
  <c r="J126" i="34"/>
  <c r="J131" i="34"/>
  <c r="F126" i="34"/>
  <c r="F131" i="34"/>
  <c r="H66" i="2"/>
  <c r="J124" i="34"/>
  <c r="L125" i="34"/>
  <c r="I125" i="34"/>
  <c r="I67" i="10"/>
  <c r="K126" i="34"/>
  <c r="K131" i="34"/>
  <c r="K124" i="34"/>
  <c r="J20" i="34"/>
  <c r="H67" i="11"/>
  <c r="G19" i="2"/>
  <c r="H14" i="34"/>
  <c r="H20" i="34"/>
  <c r="F19" i="2"/>
  <c r="F66" i="10"/>
  <c r="H124" i="34"/>
  <c r="H13" i="34"/>
  <c r="H70" i="10"/>
  <c r="D70" i="10"/>
  <c r="G61" i="2"/>
  <c r="I11" i="34"/>
  <c r="E61" i="2"/>
  <c r="G32" i="34"/>
  <c r="H33" i="34"/>
  <c r="I13" i="34"/>
  <c r="E116" i="34"/>
  <c r="E122" i="34"/>
  <c r="E115" i="34"/>
  <c r="E121" i="34"/>
  <c r="H15" i="34"/>
  <c r="J61" i="2"/>
  <c r="L12" i="34"/>
  <c r="L13" i="34"/>
  <c r="I70" i="10"/>
  <c r="E66" i="10"/>
  <c r="G124" i="34"/>
  <c r="G125" i="34"/>
  <c r="G70" i="11"/>
  <c r="I95" i="34"/>
  <c r="I70" i="11"/>
  <c r="K31" i="34"/>
  <c r="K32" i="34"/>
  <c r="K12" i="34"/>
  <c r="K47" i="34"/>
  <c r="J93" i="34"/>
  <c r="L88" i="34"/>
  <c r="H88" i="34"/>
  <c r="L48" i="34"/>
  <c r="H48" i="34"/>
  <c r="G70" i="12"/>
  <c r="I55" i="34"/>
  <c r="K87" i="34"/>
  <c r="H67" i="12"/>
  <c r="I67" i="11"/>
  <c r="I47" i="34"/>
  <c r="I87" i="34"/>
  <c r="J66" i="11"/>
  <c r="L89" i="34"/>
  <c r="M85" i="34"/>
  <c r="L86" i="34"/>
  <c r="L99" i="34"/>
  <c r="L100" i="34"/>
  <c r="F66" i="11"/>
  <c r="H89" i="34"/>
  <c r="I85" i="34"/>
  <c r="I84" i="34"/>
  <c r="H86" i="34"/>
  <c r="H100" i="34"/>
  <c r="H99" i="34"/>
  <c r="H31" i="34"/>
  <c r="L84" i="34"/>
  <c r="G61" i="34"/>
  <c r="G101" i="34"/>
  <c r="H26" i="34"/>
  <c r="H25" i="34"/>
  <c r="G27" i="34"/>
  <c r="I20" i="34"/>
  <c r="I14" i="34"/>
  <c r="I33" i="34"/>
  <c r="I21" i="34"/>
  <c r="I15" i="34"/>
  <c r="I54" i="34"/>
  <c r="J66" i="12"/>
  <c r="L49" i="34"/>
  <c r="M45" i="34"/>
  <c r="L46" i="34"/>
  <c r="L59" i="34"/>
  <c r="L60" i="34"/>
  <c r="F66" i="12"/>
  <c r="H49" i="34"/>
  <c r="I45" i="34"/>
  <c r="I44" i="34"/>
  <c r="H46" i="34"/>
  <c r="H59" i="34"/>
  <c r="H60" i="34"/>
  <c r="J32" i="34"/>
  <c r="J12" i="34"/>
  <c r="J11" i="34"/>
  <c r="J31" i="34"/>
  <c r="K94" i="34"/>
  <c r="K54" i="34"/>
  <c r="M61" i="34"/>
  <c r="N26" i="34"/>
  <c r="M101" i="34"/>
  <c r="M27" i="34"/>
  <c r="F32" i="34"/>
  <c r="F31" i="34"/>
  <c r="F11" i="34"/>
  <c r="F12" i="34"/>
  <c r="I94" i="34"/>
  <c r="I93" i="34"/>
  <c r="M25" i="34"/>
  <c r="L44" i="34"/>
  <c r="J53" i="34"/>
  <c r="C18" i="2"/>
  <c r="D19" i="2"/>
  <c r="I66" i="2"/>
  <c r="J66" i="10"/>
  <c r="L124" i="34"/>
  <c r="D65" i="2"/>
  <c r="E65" i="11"/>
  <c r="E65" i="12"/>
  <c r="H70" i="2"/>
  <c r="J30" i="34"/>
  <c r="C61" i="10"/>
  <c r="D19" i="10"/>
  <c r="H19" i="2"/>
  <c r="G66" i="10"/>
  <c r="I70" i="12"/>
  <c r="I67" i="12"/>
  <c r="K95" i="34"/>
  <c r="I71" i="11"/>
  <c r="H12" i="34"/>
  <c r="I31" i="34"/>
  <c r="H11" i="34"/>
  <c r="J29" i="34"/>
  <c r="I126" i="34"/>
  <c r="I131" i="34"/>
  <c r="H126" i="34"/>
  <c r="H131" i="34"/>
  <c r="I32" i="34"/>
  <c r="E125" i="34"/>
  <c r="L126" i="34"/>
  <c r="L131" i="34"/>
  <c r="I124" i="34"/>
  <c r="I53" i="34"/>
  <c r="I12" i="34"/>
  <c r="H71" i="12"/>
  <c r="G11" i="34"/>
  <c r="J132" i="34"/>
  <c r="J130" i="34"/>
  <c r="K132" i="34"/>
  <c r="K130" i="34"/>
  <c r="F132" i="34"/>
  <c r="F130" i="34"/>
  <c r="L11" i="34"/>
  <c r="G12" i="34"/>
  <c r="G31" i="34"/>
  <c r="I71" i="10"/>
  <c r="E13" i="34"/>
  <c r="L31" i="34"/>
  <c r="E70" i="10"/>
  <c r="G126" i="34"/>
  <c r="G131" i="34"/>
  <c r="E67" i="10"/>
  <c r="G130" i="34"/>
  <c r="L32" i="34"/>
  <c r="F70" i="10"/>
  <c r="F67" i="10"/>
  <c r="J70" i="11"/>
  <c r="K93" i="34"/>
  <c r="H47" i="34"/>
  <c r="G88" i="34"/>
  <c r="J66" i="2"/>
  <c r="F66" i="2"/>
  <c r="H87" i="34"/>
  <c r="J70" i="12"/>
  <c r="L55" i="34"/>
  <c r="G48" i="34"/>
  <c r="L47" i="34"/>
  <c r="L87" i="34"/>
  <c r="I71" i="12"/>
  <c r="K55" i="34"/>
  <c r="E66" i="12"/>
  <c r="G49" i="34"/>
  <c r="H44" i="34"/>
  <c r="G46" i="34"/>
  <c r="G60" i="34"/>
  <c r="H45" i="34"/>
  <c r="G59" i="34"/>
  <c r="H54" i="34"/>
  <c r="L54" i="34"/>
  <c r="G67" i="11"/>
  <c r="H94" i="34"/>
  <c r="L94" i="34"/>
  <c r="J67" i="12"/>
  <c r="G67" i="12"/>
  <c r="E66" i="11"/>
  <c r="G89" i="34"/>
  <c r="H84" i="34"/>
  <c r="G86" i="34"/>
  <c r="G100" i="34"/>
  <c r="H85" i="34"/>
  <c r="G99" i="34"/>
  <c r="K29" i="34"/>
  <c r="E20" i="34"/>
  <c r="E21" i="34"/>
  <c r="E14" i="34"/>
  <c r="E15" i="34"/>
  <c r="E33" i="34"/>
  <c r="J67" i="11"/>
  <c r="F70" i="11"/>
  <c r="H95" i="34"/>
  <c r="F101" i="34"/>
  <c r="F61" i="34"/>
  <c r="G26" i="34"/>
  <c r="G25" i="34"/>
  <c r="F27" i="34"/>
  <c r="F70" i="12"/>
  <c r="H53" i="34"/>
  <c r="K53" i="34"/>
  <c r="J28" i="34"/>
  <c r="G66" i="2"/>
  <c r="C61" i="2"/>
  <c r="J67" i="10"/>
  <c r="J70" i="10"/>
  <c r="E70" i="11"/>
  <c r="G95" i="34"/>
  <c r="C65" i="2"/>
  <c r="D65" i="12"/>
  <c r="D65" i="11"/>
  <c r="C66" i="10"/>
  <c r="G67" i="10"/>
  <c r="G70" i="10"/>
  <c r="H67" i="10"/>
  <c r="I67" i="2"/>
  <c r="I70" i="2"/>
  <c r="K30" i="34"/>
  <c r="L95" i="34"/>
  <c r="J71" i="11"/>
  <c r="E17" i="45"/>
  <c r="E21" i="45"/>
  <c r="E23" i="45"/>
  <c r="J70" i="2"/>
  <c r="L30" i="34"/>
  <c r="E126" i="34"/>
  <c r="E131" i="34"/>
  <c r="E124" i="34"/>
  <c r="L53" i="34"/>
  <c r="J71" i="12"/>
  <c r="H132" i="34"/>
  <c r="H130" i="34"/>
  <c r="L132" i="34"/>
  <c r="L130" i="34"/>
  <c r="I132" i="34"/>
  <c r="I130" i="34"/>
  <c r="F71" i="10"/>
  <c r="G132" i="34"/>
  <c r="E71" i="10"/>
  <c r="L93" i="34"/>
  <c r="E70" i="12"/>
  <c r="G53" i="34"/>
  <c r="E66" i="2"/>
  <c r="F67" i="2"/>
  <c r="G47" i="34"/>
  <c r="F67" i="12"/>
  <c r="F48" i="34"/>
  <c r="L29" i="34"/>
  <c r="F88" i="34"/>
  <c r="F70" i="2"/>
  <c r="H30" i="34"/>
  <c r="J67" i="2"/>
  <c r="H29" i="34"/>
  <c r="K28" i="34"/>
  <c r="G87" i="34"/>
  <c r="E61" i="34"/>
  <c r="F25" i="34"/>
  <c r="F26" i="34"/>
  <c r="E101" i="34"/>
  <c r="D66" i="11"/>
  <c r="F89" i="34"/>
  <c r="F100" i="34"/>
  <c r="G85" i="34"/>
  <c r="F86" i="34"/>
  <c r="F99" i="34"/>
  <c r="G84" i="34"/>
  <c r="E31" i="34"/>
  <c r="E32" i="34"/>
  <c r="E12" i="34"/>
  <c r="E11" i="34"/>
  <c r="G71" i="12"/>
  <c r="H55" i="34"/>
  <c r="G54" i="34"/>
  <c r="D66" i="12"/>
  <c r="F49" i="34"/>
  <c r="G44" i="34"/>
  <c r="G45" i="34"/>
  <c r="F46" i="34"/>
  <c r="F60" i="34"/>
  <c r="F59" i="34"/>
  <c r="I29" i="34"/>
  <c r="H93" i="34"/>
  <c r="J71" i="10"/>
  <c r="F67" i="11"/>
  <c r="G93" i="34"/>
  <c r="G94" i="34"/>
  <c r="C65" i="11"/>
  <c r="C65" i="12"/>
  <c r="C70" i="10"/>
  <c r="D67" i="10"/>
  <c r="G71" i="10"/>
  <c r="H71" i="10"/>
  <c r="G70" i="2"/>
  <c r="I30" i="34"/>
  <c r="H67" i="2"/>
  <c r="G67" i="2"/>
  <c r="I71" i="2"/>
  <c r="J71" i="2"/>
  <c r="L28" i="34"/>
  <c r="E70" i="2"/>
  <c r="G30" i="34"/>
  <c r="G29" i="34"/>
  <c r="G55" i="34"/>
  <c r="F71" i="12"/>
  <c r="E132" i="34"/>
  <c r="E130" i="34"/>
  <c r="H28" i="34"/>
  <c r="I28" i="34"/>
  <c r="D66" i="2"/>
  <c r="F29" i="34"/>
  <c r="E48" i="34"/>
  <c r="F87" i="34"/>
  <c r="E67" i="12"/>
  <c r="E88" i="34"/>
  <c r="G28" i="34"/>
  <c r="D70" i="12"/>
  <c r="F55" i="34"/>
  <c r="D70" i="11"/>
  <c r="F95" i="34"/>
  <c r="F47" i="34"/>
  <c r="E67" i="11"/>
  <c r="F94" i="34"/>
  <c r="D71" i="10"/>
  <c r="C66" i="12"/>
  <c r="E47" i="34"/>
  <c r="F45" i="34"/>
  <c r="E60" i="34"/>
  <c r="F44" i="34"/>
  <c r="E59" i="34"/>
  <c r="C66" i="11"/>
  <c r="E87" i="34"/>
  <c r="F84" i="34"/>
  <c r="F85" i="34"/>
  <c r="E99" i="34"/>
  <c r="E100" i="34"/>
  <c r="F54" i="34"/>
  <c r="F71" i="2"/>
  <c r="H71" i="2"/>
  <c r="G71" i="2"/>
  <c r="E71" i="12"/>
  <c r="E67" i="2"/>
  <c r="D70" i="2"/>
  <c r="F28" i="34"/>
  <c r="D67" i="11"/>
  <c r="C70" i="12"/>
  <c r="E55" i="34"/>
  <c r="C66" i="2"/>
  <c r="F53" i="34"/>
  <c r="F93" i="34"/>
  <c r="C70" i="11"/>
  <c r="E95" i="34"/>
  <c r="E89" i="34"/>
  <c r="E94" i="34"/>
  <c r="D67" i="12"/>
  <c r="E54" i="34"/>
  <c r="E49" i="34"/>
  <c r="O31" i="10"/>
  <c r="Q118" i="34"/>
  <c r="N31" i="10"/>
  <c r="P118" i="34"/>
  <c r="M31" i="10"/>
  <c r="O119" i="34"/>
  <c r="L31" i="10"/>
  <c r="K31" i="10"/>
  <c r="M119" i="34"/>
  <c r="O68" i="10"/>
  <c r="N68" i="10"/>
  <c r="M68" i="10"/>
  <c r="L68" i="10"/>
  <c r="K68" i="10"/>
  <c r="K69" i="10"/>
  <c r="O68" i="11"/>
  <c r="N68" i="11"/>
  <c r="M68" i="11"/>
  <c r="L68" i="11"/>
  <c r="K68" i="11"/>
  <c r="K69" i="11"/>
  <c r="K65" i="11"/>
  <c r="O64" i="11"/>
  <c r="N64" i="11"/>
  <c r="M64" i="11"/>
  <c r="L64" i="11"/>
  <c r="K64" i="11"/>
  <c r="O31" i="11"/>
  <c r="N31" i="11"/>
  <c r="M31" i="11"/>
  <c r="L31" i="11"/>
  <c r="K31" i="11"/>
  <c r="N61" i="11"/>
  <c r="K19" i="11"/>
  <c r="O69" i="2"/>
  <c r="N69" i="2"/>
  <c r="M69" i="2"/>
  <c r="L69" i="2"/>
  <c r="K65" i="12"/>
  <c r="O64" i="12"/>
  <c r="N64" i="12"/>
  <c r="M64" i="12"/>
  <c r="L64" i="12"/>
  <c r="L65" i="2"/>
  <c r="O31" i="12"/>
  <c r="Q43" i="34"/>
  <c r="N31" i="12"/>
  <c r="M31" i="12"/>
  <c r="O38" i="34"/>
  <c r="L31" i="12"/>
  <c r="K31" i="12"/>
  <c r="M43" i="34"/>
  <c r="F15" i="37"/>
  <c r="F12" i="37"/>
  <c r="F81" i="37"/>
  <c r="D38" i="37"/>
  <c r="D92" i="37"/>
  <c r="E92" i="37"/>
  <c r="E38" i="37"/>
  <c r="F38" i="38"/>
  <c r="F92" i="38"/>
  <c r="C16" i="37"/>
  <c r="C16" i="36"/>
  <c r="F92" i="37"/>
  <c r="F38" i="37"/>
  <c r="C38" i="38"/>
  <c r="C92" i="38"/>
  <c r="G92" i="38"/>
  <c r="G38" i="38"/>
  <c r="E92" i="38"/>
  <c r="E38" i="38"/>
  <c r="D16" i="35"/>
  <c r="C92" i="37"/>
  <c r="C38" i="37"/>
  <c r="G92" i="37"/>
  <c r="G38" i="37"/>
  <c r="D92" i="38"/>
  <c r="D38" i="38"/>
  <c r="E53" i="34"/>
  <c r="D71" i="12"/>
  <c r="O128" i="34"/>
  <c r="O127" i="34"/>
  <c r="P127" i="34"/>
  <c r="P128" i="34"/>
  <c r="M127" i="34"/>
  <c r="M128" i="34"/>
  <c r="Q128" i="34"/>
  <c r="Q127" i="34"/>
  <c r="F30" i="34"/>
  <c r="N128" i="34"/>
  <c r="N127" i="34"/>
  <c r="Q119" i="34"/>
  <c r="Q121" i="34"/>
  <c r="N123" i="34"/>
  <c r="N118" i="34"/>
  <c r="N119" i="34"/>
  <c r="N121" i="34"/>
  <c r="O123" i="34"/>
  <c r="P121" i="34"/>
  <c r="C70" i="2"/>
  <c r="D71" i="2"/>
  <c r="E71" i="2"/>
  <c r="D67" i="2"/>
  <c r="O83" i="34"/>
  <c r="O78" i="34"/>
  <c r="O79" i="34"/>
  <c r="O81" i="34"/>
  <c r="P78" i="34"/>
  <c r="P79" i="34"/>
  <c r="P83" i="34"/>
  <c r="P81" i="34"/>
  <c r="K32" i="11"/>
  <c r="M78" i="34"/>
  <c r="M79" i="34"/>
  <c r="M83" i="34"/>
  <c r="M81" i="34"/>
  <c r="Q78" i="34"/>
  <c r="Q79" i="34"/>
  <c r="Q83" i="34"/>
  <c r="Q81" i="34"/>
  <c r="N83" i="34"/>
  <c r="N78" i="34"/>
  <c r="N79" i="34"/>
  <c r="N81" i="34"/>
  <c r="O43" i="34"/>
  <c r="O39" i="34"/>
  <c r="Q39" i="34"/>
  <c r="M39" i="34"/>
  <c r="O103" i="34"/>
  <c r="P103" i="34"/>
  <c r="N103" i="34"/>
  <c r="M103" i="34"/>
  <c r="Q103" i="34"/>
  <c r="M56" i="34"/>
  <c r="M57" i="34"/>
  <c r="Q56" i="34"/>
  <c r="Q57" i="34"/>
  <c r="O96" i="34"/>
  <c r="O97" i="34"/>
  <c r="Q90" i="34"/>
  <c r="Q91" i="34"/>
  <c r="N56" i="34"/>
  <c r="N57" i="34"/>
  <c r="N45" i="34"/>
  <c r="M46" i="34"/>
  <c r="M59" i="34"/>
  <c r="M60" i="34"/>
  <c r="M44" i="34"/>
  <c r="P96" i="34"/>
  <c r="P97" i="34"/>
  <c r="N91" i="34"/>
  <c r="N90" i="34"/>
  <c r="O56" i="34"/>
  <c r="O57" i="34"/>
  <c r="Q96" i="34"/>
  <c r="Q97" i="34"/>
  <c r="M96" i="34"/>
  <c r="M97" i="34"/>
  <c r="O91" i="34"/>
  <c r="O90" i="34"/>
  <c r="N101" i="34"/>
  <c r="N27" i="34"/>
  <c r="O26" i="34"/>
  <c r="N61" i="34"/>
  <c r="N25" i="34"/>
  <c r="P57" i="34"/>
  <c r="P56" i="34"/>
  <c r="N96" i="34"/>
  <c r="N97" i="34"/>
  <c r="N85" i="34"/>
  <c r="M99" i="34"/>
  <c r="M86" i="34"/>
  <c r="M100" i="34"/>
  <c r="M84" i="34"/>
  <c r="P91" i="34"/>
  <c r="P90" i="34"/>
  <c r="E93" i="34"/>
  <c r="M90" i="34"/>
  <c r="M91" i="34"/>
  <c r="O32" i="11"/>
  <c r="M32" i="11"/>
  <c r="N61" i="10"/>
  <c r="F12" i="38"/>
  <c r="F81" i="38"/>
  <c r="L19" i="10"/>
  <c r="M65" i="2"/>
  <c r="M65" i="11"/>
  <c r="L32" i="10"/>
  <c r="L61" i="10"/>
  <c r="D12" i="38"/>
  <c r="D81" i="38"/>
  <c r="M69" i="10"/>
  <c r="O19" i="11"/>
  <c r="N32" i="11"/>
  <c r="L32" i="11"/>
  <c r="L19" i="11"/>
  <c r="L61" i="11"/>
  <c r="N19" i="11"/>
  <c r="M19" i="11"/>
  <c r="M61" i="11"/>
  <c r="K61" i="11"/>
  <c r="O61" i="11"/>
  <c r="K61" i="10"/>
  <c r="C12" i="38"/>
  <c r="K19" i="10"/>
  <c r="M32" i="12"/>
  <c r="M69" i="11"/>
  <c r="M69" i="12"/>
  <c r="N69" i="12"/>
  <c r="N69" i="11"/>
  <c r="O69" i="11"/>
  <c r="N69" i="10"/>
  <c r="O69" i="12"/>
  <c r="O69" i="10"/>
  <c r="L69" i="12"/>
  <c r="L69" i="11"/>
  <c r="L69" i="10"/>
  <c r="L65" i="12"/>
  <c r="L65" i="11"/>
  <c r="O19" i="10"/>
  <c r="O61" i="10"/>
  <c r="G12" i="38"/>
  <c r="M19" i="10"/>
  <c r="M88" i="34"/>
  <c r="C12" i="37"/>
  <c r="C81" i="37"/>
  <c r="C15" i="37"/>
  <c r="E15" i="37"/>
  <c r="E12" i="37"/>
  <c r="E81" i="37"/>
  <c r="D15" i="37"/>
  <c r="D12" i="37"/>
  <c r="D81" i="37"/>
  <c r="G12" i="37"/>
  <c r="G81" i="37"/>
  <c r="G15" i="37"/>
  <c r="D16" i="37"/>
  <c r="D16" i="36"/>
  <c r="E16" i="35"/>
  <c r="N125" i="34"/>
  <c r="P125" i="34"/>
  <c r="O88" i="34"/>
  <c r="N88" i="34"/>
  <c r="N86" i="34"/>
  <c r="O85" i="34"/>
  <c r="N100" i="34"/>
  <c r="O84" i="34"/>
  <c r="N99" i="34"/>
  <c r="O45" i="34"/>
  <c r="N59" i="34"/>
  <c r="N60" i="34"/>
  <c r="N46" i="34"/>
  <c r="O86" i="34"/>
  <c r="P85" i="34"/>
  <c r="O100" i="34"/>
  <c r="O99" i="34"/>
  <c r="M65" i="12"/>
  <c r="O101" i="34"/>
  <c r="O61" i="34"/>
  <c r="O27" i="34"/>
  <c r="P26" i="34"/>
  <c r="N84" i="34"/>
  <c r="N44" i="34"/>
  <c r="O25" i="34"/>
  <c r="L66" i="10"/>
  <c r="N66" i="10"/>
  <c r="P124" i="34"/>
  <c r="K66" i="11"/>
  <c r="K67" i="11"/>
  <c r="N65" i="2"/>
  <c r="L66" i="11"/>
  <c r="N89" i="34"/>
  <c r="M66" i="11"/>
  <c r="O89" i="34"/>
  <c r="F16" i="35"/>
  <c r="E16" i="37"/>
  <c r="E16" i="36"/>
  <c r="N126" i="34"/>
  <c r="N131" i="34"/>
  <c r="N124" i="34"/>
  <c r="P131" i="34"/>
  <c r="L70" i="10"/>
  <c r="O87" i="34"/>
  <c r="O44" i="34"/>
  <c r="M89" i="34"/>
  <c r="M87" i="34"/>
  <c r="N87" i="34"/>
  <c r="M70" i="11"/>
  <c r="O94" i="34"/>
  <c r="N94" i="34"/>
  <c r="P61" i="34"/>
  <c r="P101" i="34"/>
  <c r="Q26" i="34"/>
  <c r="P27" i="34"/>
  <c r="P25" i="34"/>
  <c r="O46" i="34"/>
  <c r="P45" i="34"/>
  <c r="O60" i="34"/>
  <c r="O59" i="34"/>
  <c r="K70" i="11"/>
  <c r="M94" i="34"/>
  <c r="L67" i="11"/>
  <c r="L70" i="11"/>
  <c r="N65" i="11"/>
  <c r="O65" i="2"/>
  <c r="N65" i="12"/>
  <c r="M67" i="11"/>
  <c r="M95" i="34"/>
  <c r="K71" i="11"/>
  <c r="O95" i="34"/>
  <c r="M71" i="11"/>
  <c r="N95" i="34"/>
  <c r="L71" i="11"/>
  <c r="F16" i="36"/>
  <c r="F16" i="37"/>
  <c r="G16" i="35"/>
  <c r="N132" i="34"/>
  <c r="N130" i="34"/>
  <c r="Q25" i="34"/>
  <c r="M93" i="34"/>
  <c r="N93" i="34"/>
  <c r="P88" i="34"/>
  <c r="N66" i="11"/>
  <c r="P89" i="34"/>
  <c r="Q85" i="34"/>
  <c r="P86" i="34"/>
  <c r="P100" i="34"/>
  <c r="P99" i="34"/>
  <c r="P84" i="34"/>
  <c r="Q45" i="34"/>
  <c r="P46" i="34"/>
  <c r="P59" i="34"/>
  <c r="P60" i="34"/>
  <c r="P44" i="34"/>
  <c r="Q61" i="34"/>
  <c r="Q101" i="34"/>
  <c r="Q27" i="34"/>
  <c r="O93" i="34"/>
  <c r="O65" i="11"/>
  <c r="O65" i="12"/>
  <c r="G16" i="36"/>
  <c r="G16" i="37"/>
  <c r="N67" i="11"/>
  <c r="Q88" i="34"/>
  <c r="P87" i="34"/>
  <c r="Q46" i="34"/>
  <c r="Q59" i="34"/>
  <c r="Q60" i="34"/>
  <c r="N70" i="11"/>
  <c r="P94" i="34"/>
  <c r="O66" i="11"/>
  <c r="Q89" i="34"/>
  <c r="Q99" i="34"/>
  <c r="Q86" i="34"/>
  <c r="Q100" i="34"/>
  <c r="Q84" i="34"/>
  <c r="Q44" i="34"/>
  <c r="P95" i="34"/>
  <c r="N71" i="11"/>
  <c r="Q87" i="34"/>
  <c r="Q94" i="34"/>
  <c r="O67" i="11"/>
  <c r="P93" i="34"/>
  <c r="O70" i="11"/>
  <c r="Q95" i="34"/>
  <c r="O71" i="11"/>
  <c r="Q93" i="34"/>
  <c r="M36" i="2"/>
  <c r="M39" i="12"/>
  <c r="O71" i="34"/>
  <c r="O68" i="34"/>
  <c r="O69" i="34"/>
  <c r="L36" i="2"/>
  <c r="L39" i="12"/>
  <c r="N66" i="34"/>
  <c r="N70" i="34"/>
  <c r="N69" i="34"/>
  <c r="N36" i="2"/>
  <c r="N39" i="12"/>
  <c r="P70" i="34"/>
  <c r="N39" i="2"/>
  <c r="P69" i="34"/>
  <c r="K36" i="2"/>
  <c r="K39" i="12"/>
  <c r="M64" i="34"/>
  <c r="M68" i="34"/>
  <c r="M69" i="34"/>
  <c r="N64" i="34"/>
  <c r="N72" i="34"/>
  <c r="M39" i="2"/>
  <c r="O65" i="34"/>
  <c r="P66" i="34"/>
  <c r="M66" i="34"/>
  <c r="L39" i="2"/>
  <c r="O70" i="34"/>
  <c r="O72" i="34"/>
  <c r="P65" i="34"/>
  <c r="M71" i="34"/>
  <c r="L41" i="12"/>
  <c r="O66" i="34"/>
  <c r="M41" i="12"/>
  <c r="O62" i="34"/>
  <c r="M65" i="34"/>
  <c r="K39" i="2"/>
  <c r="N65" i="34"/>
  <c r="O64" i="34"/>
  <c r="M70" i="34"/>
  <c r="O39" i="12"/>
  <c r="Q71" i="34"/>
  <c r="Q68" i="34"/>
  <c r="O36" i="2"/>
  <c r="Q69" i="34"/>
  <c r="Q70" i="34"/>
  <c r="Q64" i="34"/>
  <c r="O39" i="2"/>
  <c r="Q19" i="34"/>
  <c r="Q38" i="34"/>
  <c r="P19" i="34"/>
  <c r="N32" i="12"/>
  <c r="N19" i="34"/>
  <c r="M38" i="34"/>
  <c r="K32" i="12"/>
  <c r="Q35" i="34"/>
  <c r="P41" i="34"/>
  <c r="P36" i="34"/>
  <c r="L14" i="2"/>
  <c r="Q15" i="34"/>
  <c r="Q21" i="34"/>
  <c r="Q33" i="34"/>
  <c r="Q41" i="34"/>
  <c r="Q36" i="34"/>
  <c r="Q42" i="34"/>
  <c r="O19" i="12"/>
  <c r="P42" i="34"/>
  <c r="M14" i="2"/>
  <c r="O37" i="34"/>
  <c r="K14" i="2"/>
  <c r="M16" i="34"/>
  <c r="M37" i="34"/>
  <c r="F91" i="38"/>
  <c r="C81" i="38"/>
  <c r="D91" i="38"/>
  <c r="G81" i="38"/>
  <c r="N70" i="10"/>
  <c r="P126" i="34"/>
  <c r="O66" i="10"/>
  <c r="Q125" i="34"/>
  <c r="M116" i="34"/>
  <c r="K66" i="10"/>
  <c r="M124" i="34"/>
  <c r="Q124" i="34"/>
  <c r="M61" i="10"/>
  <c r="O122" i="34"/>
  <c r="M125" i="34"/>
  <c r="N19" i="10"/>
  <c r="M121" i="34"/>
  <c r="M31" i="2"/>
  <c r="O17" i="34"/>
  <c r="O121" i="34"/>
  <c r="O118" i="34"/>
  <c r="M123" i="34"/>
  <c r="M32" i="10"/>
  <c r="O31" i="2"/>
  <c r="Q18" i="34"/>
  <c r="K32" i="10"/>
  <c r="O32" i="10"/>
  <c r="K31" i="2"/>
  <c r="P123" i="34"/>
  <c r="M118" i="34"/>
  <c r="Q123" i="34"/>
  <c r="P119" i="34"/>
  <c r="N32" i="10"/>
  <c r="O36" i="34"/>
  <c r="O41" i="34"/>
  <c r="M18" i="2"/>
  <c r="O21" i="34"/>
  <c r="O42" i="34"/>
  <c r="N19" i="12"/>
  <c r="O35" i="34"/>
  <c r="P130" i="34"/>
  <c r="P132" i="34"/>
  <c r="M66" i="10"/>
  <c r="O124" i="34"/>
  <c r="E12" i="38"/>
  <c r="O125" i="34"/>
  <c r="Q131" i="34"/>
  <c r="O67" i="10"/>
  <c r="O70" i="10"/>
  <c r="Q130" i="34"/>
  <c r="Q126" i="34"/>
  <c r="C91" i="38"/>
  <c r="F93" i="38"/>
  <c r="F96" i="38"/>
  <c r="D93" i="38"/>
  <c r="D96" i="38"/>
  <c r="M126" i="34"/>
  <c r="M131" i="34"/>
  <c r="K70" i="10"/>
  <c r="K67" i="10"/>
  <c r="L67" i="10"/>
  <c r="G91" i="38"/>
  <c r="Q22" i="34"/>
  <c r="P32" i="2"/>
  <c r="K32" i="2"/>
  <c r="M22" i="34"/>
  <c r="M17" i="34"/>
  <c r="M18" i="34"/>
  <c r="L71" i="10"/>
  <c r="K71" i="10"/>
  <c r="M132" i="34"/>
  <c r="C93" i="38"/>
  <c r="C96" i="38"/>
  <c r="M70" i="10"/>
  <c r="N67" i="10"/>
  <c r="O126" i="34"/>
  <c r="M67" i="10"/>
  <c r="O131" i="34"/>
  <c r="G93" i="38"/>
  <c r="G96" i="38"/>
  <c r="M130" i="34"/>
  <c r="Q132" i="34"/>
  <c r="O71" i="10"/>
  <c r="E81" i="38"/>
  <c r="O132" i="34"/>
  <c r="M71" i="10"/>
  <c r="N71" i="10"/>
  <c r="E91" i="38"/>
  <c r="O130" i="34"/>
  <c r="E93" i="38"/>
  <c r="E96" i="38"/>
  <c r="P33" i="34"/>
  <c r="O19" i="2"/>
  <c r="P21" i="34"/>
  <c r="O16" i="34"/>
  <c r="J122" i="41"/>
  <c r="J122" i="39"/>
  <c r="G122" i="39"/>
  <c r="D125" i="41"/>
  <c r="D122" i="39"/>
  <c r="F125" i="39"/>
  <c r="F175" i="39"/>
  <c r="D88" i="37"/>
  <c r="D91" i="37"/>
  <c r="D93" i="37"/>
  <c r="D96" i="37"/>
  <c r="F175" i="41"/>
  <c r="F121" i="39"/>
  <c r="J121" i="41"/>
  <c r="J121" i="39"/>
  <c r="D121" i="39"/>
  <c r="D175" i="41"/>
  <c r="D125" i="39"/>
  <c r="D175" i="39"/>
  <c r="E120" i="41"/>
  <c r="E125" i="41"/>
  <c r="G88" i="35"/>
  <c r="H125" i="39"/>
  <c r="H175" i="39"/>
  <c r="F91" i="37"/>
  <c r="F93" i="37"/>
  <c r="F96" i="37"/>
  <c r="E91" i="37"/>
  <c r="E93" i="37"/>
  <c r="E96" i="37"/>
  <c r="E88" i="35"/>
  <c r="G175" i="41"/>
  <c r="G125" i="39"/>
  <c r="G175" i="39"/>
  <c r="D88" i="35"/>
  <c r="J136" i="40"/>
  <c r="J136" i="39"/>
  <c r="J131" i="39"/>
  <c r="E147" i="40"/>
  <c r="E147" i="39"/>
  <c r="E142" i="39"/>
  <c r="E125" i="40"/>
  <c r="E120" i="39"/>
  <c r="J120" i="40"/>
  <c r="D142" i="39"/>
  <c r="D131" i="39"/>
  <c r="O18" i="34"/>
  <c r="N31" i="2"/>
  <c r="L32" i="12"/>
  <c r="P38" i="34"/>
  <c r="N38" i="34"/>
  <c r="O22" i="34"/>
  <c r="Q17" i="34"/>
  <c r="L31" i="2"/>
  <c r="P39" i="34"/>
  <c r="O32" i="12"/>
  <c r="N43" i="34"/>
  <c r="N39" i="34"/>
  <c r="P43" i="34"/>
  <c r="Q20" i="34"/>
  <c r="N16" i="34"/>
  <c r="O41" i="12"/>
  <c r="Q66" i="34"/>
  <c r="Q72" i="34"/>
  <c r="N63" i="34"/>
  <c r="N68" i="34"/>
  <c r="P64" i="34"/>
  <c r="P72" i="34"/>
  <c r="M72" i="34"/>
  <c r="P68" i="34"/>
  <c r="Q65" i="34"/>
  <c r="O63" i="34"/>
  <c r="K41" i="12"/>
  <c r="M63" i="34"/>
  <c r="N41" i="12"/>
  <c r="P62" i="34"/>
  <c r="N62" i="34"/>
  <c r="P71" i="34"/>
  <c r="N71" i="34"/>
  <c r="Q14" i="34"/>
  <c r="M61" i="2"/>
  <c r="O11" i="34"/>
  <c r="E33" i="36"/>
  <c r="E33" i="35"/>
  <c r="O48" i="34"/>
  <c r="P14" i="34"/>
  <c r="L19" i="12"/>
  <c r="K19" i="12"/>
  <c r="K18" i="2"/>
  <c r="M20" i="34"/>
  <c r="M41" i="34"/>
  <c r="M35" i="34"/>
  <c r="M36" i="34"/>
  <c r="M42" i="34"/>
  <c r="G12" i="36"/>
  <c r="G33" i="36"/>
  <c r="G33" i="35"/>
  <c r="Q48" i="34"/>
  <c r="Q13" i="34"/>
  <c r="G15" i="36"/>
  <c r="G15" i="35"/>
  <c r="Q47" i="34"/>
  <c r="O61" i="2"/>
  <c r="F12" i="36"/>
  <c r="F15" i="36"/>
  <c r="F15" i="35"/>
  <c r="P13" i="34"/>
  <c r="N66" i="12"/>
  <c r="F33" i="36"/>
  <c r="F33" i="35"/>
  <c r="N61" i="2"/>
  <c r="P48" i="34"/>
  <c r="E12" i="36"/>
  <c r="N19" i="2"/>
  <c r="O20" i="34"/>
  <c r="P16" i="34"/>
  <c r="L61" i="12"/>
  <c r="E15" i="36"/>
  <c r="E15" i="35"/>
  <c r="N42" i="34"/>
  <c r="L18" i="2"/>
  <c r="Q16" i="34"/>
  <c r="O33" i="34"/>
  <c r="N36" i="34"/>
  <c r="O15" i="34"/>
  <c r="M66" i="12"/>
  <c r="N35" i="34"/>
  <c r="O13" i="34"/>
  <c r="O14" i="34"/>
  <c r="N41" i="34"/>
  <c r="C12" i="36"/>
  <c r="C33" i="36"/>
  <c r="C33" i="35"/>
  <c r="M13" i="34"/>
  <c r="K66" i="12"/>
  <c r="M47" i="34"/>
  <c r="K61" i="2"/>
  <c r="C15" i="36"/>
  <c r="C15" i="35"/>
  <c r="M48" i="34"/>
  <c r="J120" i="41"/>
  <c r="J125" i="41"/>
  <c r="J175" i="41"/>
  <c r="C88" i="37"/>
  <c r="C91" i="37"/>
  <c r="C93" i="37"/>
  <c r="C96" i="37"/>
  <c r="E175" i="41"/>
  <c r="J125" i="40"/>
  <c r="J120" i="39"/>
  <c r="E175" i="40"/>
  <c r="E125" i="39"/>
  <c r="E175" i="39"/>
  <c r="C88" i="36"/>
  <c r="C88" i="35"/>
  <c r="P63" i="34"/>
  <c r="N18" i="34"/>
  <c r="L32" i="2"/>
  <c r="N17" i="34"/>
  <c r="N22" i="34"/>
  <c r="M32" i="2"/>
  <c r="P22" i="34"/>
  <c r="P18" i="34"/>
  <c r="P17" i="34"/>
  <c r="P20" i="34"/>
  <c r="N32" i="2"/>
  <c r="O32" i="2"/>
  <c r="M62" i="34"/>
  <c r="Q62" i="34"/>
  <c r="Q63" i="34"/>
  <c r="O32" i="34"/>
  <c r="O31" i="34"/>
  <c r="O12" i="34"/>
  <c r="H16" i="45"/>
  <c r="K19" i="2"/>
  <c r="M21" i="34"/>
  <c r="M15" i="34"/>
  <c r="M14" i="34"/>
  <c r="M33" i="34"/>
  <c r="N15" i="34"/>
  <c r="N21" i="34"/>
  <c r="N20" i="34"/>
  <c r="N14" i="34"/>
  <c r="N33" i="34"/>
  <c r="L19" i="2"/>
  <c r="P49" i="34"/>
  <c r="N67" i="12"/>
  <c r="P54" i="34"/>
  <c r="N66" i="2"/>
  <c r="N70" i="12"/>
  <c r="G81" i="36"/>
  <c r="G12" i="35"/>
  <c r="Q11" i="34"/>
  <c r="Q31" i="34"/>
  <c r="Q32" i="34"/>
  <c r="J16" i="45"/>
  <c r="Q12" i="34"/>
  <c r="E81" i="36"/>
  <c r="E12" i="35"/>
  <c r="O66" i="2"/>
  <c r="O67" i="12"/>
  <c r="Q49" i="34"/>
  <c r="Q54" i="34"/>
  <c r="O70" i="12"/>
  <c r="O49" i="34"/>
  <c r="M70" i="12"/>
  <c r="O53" i="34"/>
  <c r="O54" i="34"/>
  <c r="M66" i="2"/>
  <c r="O47" i="34"/>
  <c r="P47" i="34"/>
  <c r="M19" i="2"/>
  <c r="D33" i="36"/>
  <c r="D33" i="35"/>
  <c r="D12" i="36"/>
  <c r="L66" i="12"/>
  <c r="M67" i="12"/>
  <c r="N13" i="34"/>
  <c r="D15" i="36"/>
  <c r="D15" i="35"/>
  <c r="L61" i="2"/>
  <c r="N48" i="34"/>
  <c r="P31" i="34"/>
  <c r="I16" i="45"/>
  <c r="P11" i="34"/>
  <c r="P32" i="34"/>
  <c r="P12" i="34"/>
  <c r="F12" i="35"/>
  <c r="F81" i="36"/>
  <c r="C81" i="36"/>
  <c r="C12" i="35"/>
  <c r="M54" i="34"/>
  <c r="K70" i="12"/>
  <c r="K67" i="12"/>
  <c r="M49" i="34"/>
  <c r="K66" i="2"/>
  <c r="M11" i="34"/>
  <c r="M12" i="34"/>
  <c r="M32" i="34"/>
  <c r="F16" i="45"/>
  <c r="M31" i="34"/>
  <c r="J125" i="39"/>
  <c r="J175" i="39"/>
  <c r="J175" i="40"/>
  <c r="O55" i="34"/>
  <c r="G91" i="36"/>
  <c r="G81" i="35"/>
  <c r="N54" i="34"/>
  <c r="L70" i="12"/>
  <c r="N55" i="34"/>
  <c r="L66" i="2"/>
  <c r="L67" i="2"/>
  <c r="N49" i="34"/>
  <c r="E91" i="36"/>
  <c r="E81" i="35"/>
  <c r="N71" i="12"/>
  <c r="P55" i="34"/>
  <c r="L67" i="12"/>
  <c r="N11" i="34"/>
  <c r="N31" i="34"/>
  <c r="N32" i="34"/>
  <c r="N12" i="34"/>
  <c r="G16" i="45"/>
  <c r="O71" i="12"/>
  <c r="Q55" i="34"/>
  <c r="I17" i="45"/>
  <c r="N70" i="2"/>
  <c r="P28" i="34"/>
  <c r="N67" i="2"/>
  <c r="P29" i="34"/>
  <c r="D12" i="35"/>
  <c r="D81" i="36"/>
  <c r="Q53" i="34"/>
  <c r="P53" i="34"/>
  <c r="J17" i="45"/>
  <c r="Q29" i="34"/>
  <c r="O70" i="2"/>
  <c r="O67" i="2"/>
  <c r="F91" i="36"/>
  <c r="F81" i="35"/>
  <c r="N47" i="34"/>
  <c r="M70" i="2"/>
  <c r="O28" i="34"/>
  <c r="H17" i="45"/>
  <c r="O29" i="34"/>
  <c r="F17" i="45"/>
  <c r="K70" i="2"/>
  <c r="M28" i="34"/>
  <c r="M29" i="34"/>
  <c r="K67" i="2"/>
  <c r="C91" i="36"/>
  <c r="C81" i="35"/>
  <c r="K71" i="12"/>
  <c r="M55" i="34"/>
  <c r="M53" i="34"/>
  <c r="H21" i="45"/>
  <c r="Q30" i="34"/>
  <c r="O71" i="2"/>
  <c r="P30" i="34"/>
  <c r="N71" i="2"/>
  <c r="N53" i="34"/>
  <c r="O30" i="34"/>
  <c r="J18" i="45"/>
  <c r="L17" i="45"/>
  <c r="M17" i="45"/>
  <c r="J21" i="45"/>
  <c r="F93" i="36"/>
  <c r="F96" i="36"/>
  <c r="F91" i="35"/>
  <c r="F93" i="35"/>
  <c r="F96" i="35"/>
  <c r="D81" i="35"/>
  <c r="D91" i="36"/>
  <c r="I21" i="45"/>
  <c r="I18" i="45"/>
  <c r="G93" i="36"/>
  <c r="G96" i="36"/>
  <c r="G91" i="35"/>
  <c r="G93" i="35"/>
  <c r="G96" i="35"/>
  <c r="L70" i="2"/>
  <c r="N30" i="34"/>
  <c r="G17" i="45"/>
  <c r="G21" i="45"/>
  <c r="G23" i="45"/>
  <c r="N29" i="34"/>
  <c r="L71" i="12"/>
  <c r="M67" i="2"/>
  <c r="Q28" i="34"/>
  <c r="E93" i="36"/>
  <c r="E96" i="36"/>
  <c r="E91" i="35"/>
  <c r="E93" i="35"/>
  <c r="E96" i="35"/>
  <c r="M71" i="12"/>
  <c r="F18" i="45"/>
  <c r="F21" i="45"/>
  <c r="C93" i="36"/>
  <c r="C96" i="36"/>
  <c r="C91" i="35"/>
  <c r="C93" i="35"/>
  <c r="C96" i="35"/>
  <c r="K71" i="2"/>
  <c r="M30" i="34"/>
  <c r="N28" i="34"/>
  <c r="G18" i="45"/>
  <c r="H18" i="45"/>
  <c r="D91" i="35"/>
  <c r="D93" i="35"/>
  <c r="D96" i="35"/>
  <c r="D93" i="36"/>
  <c r="D96" i="36"/>
  <c r="M71" i="2"/>
  <c r="J22" i="45"/>
  <c r="J23" i="45"/>
  <c r="L21" i="45"/>
  <c r="M21" i="45"/>
  <c r="L71" i="2"/>
  <c r="I23" i="45"/>
  <c r="I22" i="45"/>
  <c r="H23" i="45"/>
  <c r="H24" i="45"/>
  <c r="H22" i="45"/>
  <c r="F22" i="45"/>
  <c r="G22" i="45"/>
  <c r="F23" i="45"/>
  <c r="I24" i="45"/>
  <c r="M23" i="45"/>
  <c r="L23" i="45"/>
  <c r="J24" i="45"/>
  <c r="G24" i="45"/>
  <c r="F24" i="45"/>
</calcChain>
</file>

<file path=xl/sharedStrings.xml><?xml version="1.0" encoding="utf-8"?>
<sst xmlns="http://schemas.openxmlformats.org/spreadsheetml/2006/main" count="1614" uniqueCount="451">
  <si>
    <t>Cost details</t>
  </si>
  <si>
    <t>1.     Detail by nature (in nominal terms)</t>
  </si>
  <si>
    <t>1.1   Staff</t>
  </si>
  <si>
    <t>1.3   Depreciation</t>
  </si>
  <si>
    <t>1.4   Cost of capital</t>
  </si>
  <si>
    <t>1.5   Exceptional items</t>
  </si>
  <si>
    <t>1.6   Total costs</t>
  </si>
  <si>
    <t>Total          % n/n-1</t>
  </si>
  <si>
    <t>2.     Detail by service (in nominal terms)</t>
  </si>
  <si>
    <t>2.1   Air Traffic Management</t>
  </si>
  <si>
    <t>2.5   Search and rescue</t>
  </si>
  <si>
    <t>2.8   Supervision costs</t>
  </si>
  <si>
    <t>2.10 Total costs</t>
  </si>
  <si>
    <t>3.   Complementary information (in nominal terms)</t>
  </si>
  <si>
    <t>Average asset base</t>
  </si>
  <si>
    <t>Cost of capital %</t>
  </si>
  <si>
    <t>4.  Total costs after deduction of costs for services to exempted flights (in nominal terms)</t>
  </si>
  <si>
    <t>4.1  Costs for exempted VFR flights</t>
  </si>
  <si>
    <t xml:space="preserve">4.2  Total determined/actual costs </t>
  </si>
  <si>
    <t>5.  Cost-efficiency KPI - Determined/Actual Unit Cost (in real terms)</t>
  </si>
  <si>
    <t>5.4 Total Service Units</t>
  </si>
  <si>
    <t>Costs and asset base items in '000  -  Service units in '000</t>
  </si>
  <si>
    <t>3.1  Net book val. fixed assets</t>
  </si>
  <si>
    <t>3.2  Adjustments total assets</t>
  </si>
  <si>
    <t>3.3  Net current assets</t>
  </si>
  <si>
    <t>3.4  Total asset base</t>
  </si>
  <si>
    <t>3.5  Cost of capital pre tax rate</t>
  </si>
  <si>
    <t>3.6  Return on equity</t>
  </si>
  <si>
    <t>3.7  Average interest on debts</t>
  </si>
  <si>
    <t>1.2   Other operating costs</t>
  </si>
  <si>
    <t>2.2   Communication</t>
  </si>
  <si>
    <t>2.3   Navigation</t>
  </si>
  <si>
    <t>2.4   Surveillance</t>
  </si>
  <si>
    <t>2.6   Aeronautical Information</t>
  </si>
  <si>
    <t>2.7   Meteorological services</t>
  </si>
  <si>
    <t>2.9   Other State costs</t>
  </si>
  <si>
    <t>Costs of common projects</t>
  </si>
  <si>
    <t xml:space="preserve">Eurocontrol costs </t>
  </si>
  <si>
    <t>3.14 Exchange rate (if applicable)</t>
  </si>
  <si>
    <t>5.1  Inflation  %</t>
  </si>
  <si>
    <t>5.2  Inflation index (1)</t>
  </si>
  <si>
    <t>5.3  Total costs real terms (2)</t>
  </si>
  <si>
    <t xml:space="preserve">(2)   Determined costs (performance plan) and actual costs in real terms </t>
  </si>
  <si>
    <t>(3)   Determined unit costs (performance plan) and actual unit costs in real terms</t>
  </si>
  <si>
    <t>5.5 Unit cost in real terms prices (3)</t>
  </si>
  <si>
    <t xml:space="preserve">         of which, pension costs</t>
  </si>
  <si>
    <t>Actual costs - Reference Period</t>
  </si>
  <si>
    <t>3.13 Eurocontrol costs (Euro)</t>
  </si>
  <si>
    <t>3.15 Eurocontrol costs (national currency)</t>
  </si>
  <si>
    <t>3.8  Share of financing through equity</t>
  </si>
  <si>
    <t>3.9  Common projects</t>
  </si>
  <si>
    <t xml:space="preserve">Costs of new and existing investments </t>
  </si>
  <si>
    <t>3.10  Depreciation</t>
  </si>
  <si>
    <t xml:space="preserve">3.11  Cost of capital </t>
  </si>
  <si>
    <t xml:space="preserve">3.12  Cost of leasing </t>
  </si>
  <si>
    <t>2020 D</t>
  </si>
  <si>
    <t>2021 D</t>
  </si>
  <si>
    <t>2022 D</t>
  </si>
  <si>
    <t>2023 D</t>
  </si>
  <si>
    <t>2024 D</t>
  </si>
  <si>
    <t>2014A-2024D</t>
  </si>
  <si>
    <t>2019B-2024D</t>
  </si>
  <si>
    <t>RP3 Performance Plan (determined 2020-2024)</t>
  </si>
  <si>
    <t>YoY variation</t>
  </si>
  <si>
    <t>En route charging zone</t>
  </si>
  <si>
    <t>Real en route unit costs (in national currency at 2017 prices)</t>
  </si>
  <si>
    <t>Legend for the Check sheet</t>
  </si>
  <si>
    <t>Cells highlighted in green indicate that the items checked are equal and different to 0</t>
  </si>
  <si>
    <t>Cells highlighted in pale yellow indicate that the items entering the check are blank or 0</t>
  </si>
  <si>
    <t>Cells highlighted in red indicate that the items checked are not equal</t>
  </si>
  <si>
    <t>Cells highlighted in pale yellow indicate that one of the items entering the check is blank or 0</t>
  </si>
  <si>
    <t>#DIV/0</t>
  </si>
  <si>
    <t>Cells highlighted in orange indicate formulae that resulted in error</t>
  </si>
  <si>
    <t>N/A</t>
  </si>
  <si>
    <t>Cells highlighted in white with grey "N/A" indicate that the check is not applicable for the given combination of year and/or RP</t>
  </si>
  <si>
    <t>Rounding 
(dec. plcs)</t>
  </si>
  <si>
    <t>#</t>
  </si>
  <si>
    <t>Item</t>
  </si>
  <si>
    <t>Checks for Route TABLE 1 (consolidated)</t>
  </si>
  <si>
    <t xml:space="preserve"> #001</t>
  </si>
  <si>
    <t>4.2</t>
  </si>
  <si>
    <t>Check that values in Table 1 Consolidated are sums of the same items across all the entities (in '000 NC)</t>
  </si>
  <si>
    <t>Total determined/actual costs (in '000 NC)</t>
  </si>
  <si>
    <t>Sum of Total determined/actual costs for all entities (in '000 NC)</t>
  </si>
  <si>
    <t xml:space="preserve"> #002</t>
  </si>
  <si>
    <t>1.6</t>
  </si>
  <si>
    <t>Check the sum of costs by nature (in '000 NC)</t>
  </si>
  <si>
    <t>Total costs by nature (in '000 NC)</t>
  </si>
  <si>
    <t>Sum of items 1.1 to 1.5 (in '000 NC)</t>
  </si>
  <si>
    <t xml:space="preserve"> #003</t>
  </si>
  <si>
    <t>2.10</t>
  </si>
  <si>
    <t>Check the sum of costs by service (in '000 NC)</t>
  </si>
  <si>
    <t>Total costs by service (in '000 NC)</t>
  </si>
  <si>
    <t>Sum of items 2.1 to 2.9 (in '000 NC)</t>
  </si>
  <si>
    <t xml:space="preserve"> #004</t>
  </si>
  <si>
    <t>Check that total costs by nature equals total costs by service (in '000 NC)</t>
  </si>
  <si>
    <t xml:space="preserve"> #009</t>
  </si>
  <si>
    <t>5.2</t>
  </si>
  <si>
    <t>Calculated price index</t>
  </si>
  <si>
    <t>Price Index</t>
  </si>
  <si>
    <t>5.3</t>
  </si>
  <si>
    <t>Total determined/actual costs after deduction of costs for exempted VFR flights / price index (in '000 NC)</t>
  </si>
  <si>
    <t>Total costs real terms (in '000 NC)</t>
  </si>
  <si>
    <t xml:space="preserve"> #017b</t>
  </si>
  <si>
    <t>5.5</t>
  </si>
  <si>
    <t>Total costs real terms / Total service units</t>
  </si>
  <si>
    <t>Unit Cost</t>
  </si>
  <si>
    <t>#063</t>
  </si>
  <si>
    <t>Check total costs after deduction of costs for exempted VFR</t>
  </si>
  <si>
    <t>Total determined/actual costs(in '000 NC)</t>
  </si>
  <si>
    <t>Total costs by service deducted by Costs for exempted VFR flights (in '000 NC)</t>
  </si>
  <si>
    <t>Checks for Route Table 1 ANSP</t>
  </si>
  <si>
    <t>2.1</t>
  </si>
  <si>
    <t xml:space="preserve"> #016</t>
  </si>
  <si>
    <t>5.4</t>
  </si>
  <si>
    <t>Check that Service Units are the same for all entities (in '000)</t>
  </si>
  <si>
    <t>Total Service Units (ANSP)</t>
  </si>
  <si>
    <t>Total Service Units (Consolidated)</t>
  </si>
  <si>
    <t xml:space="preserve"> #006</t>
  </si>
  <si>
    <t>5.1</t>
  </si>
  <si>
    <t>Check that inflation rate for the entity is the same as at Charging Zone level (in %)</t>
  </si>
  <si>
    <t>Inflation rate (%) (ANSP)</t>
  </si>
  <si>
    <t>Inflation rate (%) (Consolidated)</t>
  </si>
  <si>
    <t xml:space="preserve"> #006b</t>
  </si>
  <si>
    <t>Check that inflation index for the entity is the same as at Charging Zone level (in %)</t>
  </si>
  <si>
    <t>Price Index (ANSP)</t>
  </si>
  <si>
    <t>Price Index (Consolidated)</t>
  </si>
  <si>
    <t xml:space="preserve"> #019</t>
  </si>
  <si>
    <t>3.5</t>
  </si>
  <si>
    <t>Check calculation of cost of capital pre-tax rate</t>
  </si>
  <si>
    <t>Cost of capital pre tax rate (%)</t>
  </si>
  <si>
    <t>Cost of capital / total asset base (%)</t>
  </si>
  <si>
    <t xml:space="preserve"> #020</t>
  </si>
  <si>
    <t>Proportion of financing through equity is (in %):</t>
  </si>
  <si>
    <t xml:space="preserve"> #018</t>
  </si>
  <si>
    <t>3.4</t>
  </si>
  <si>
    <t>Check total asset base (in '000 NC)</t>
  </si>
  <si>
    <t>Sum of assets (in '000 NC)</t>
  </si>
  <si>
    <t>Total asset base (in '000 NC)</t>
  </si>
  <si>
    <t>#065</t>
  </si>
  <si>
    <t>Check that no cost of capital is calculated if no asset base is reported</t>
  </si>
  <si>
    <t>Cost of capital (in '000 NC)</t>
  </si>
  <si>
    <t>Checks for Route Table 1 MET</t>
  </si>
  <si>
    <t>Checks for Route Table 1 NSA</t>
  </si>
  <si>
    <t xml:space="preserve">Check the sum of costs by nature (in '000 NC) </t>
  </si>
  <si>
    <t>Total Service Units (NSA)</t>
  </si>
  <si>
    <t>INFORMATION ON COSTS AND UNIT COSTS - TABLE 1</t>
  </si>
  <si>
    <t>Determined</t>
  </si>
  <si>
    <t>Forecast</t>
  </si>
  <si>
    <t>Actual</t>
  </si>
  <si>
    <t>Check calculation of Determined/Actual inflation index (base 100 in 2017)</t>
  </si>
  <si>
    <t xml:space="preserve">Check total costs into real terms (in '000 NC) RP3 </t>
  </si>
  <si>
    <t>Check calculation of the unit cost for RP3</t>
  </si>
  <si>
    <t>Check that inflation rate is not negative</t>
  </si>
  <si>
    <t>Proportion of financing through equity calculated from components is (in %):</t>
  </si>
  <si>
    <t>Check proportion of financing through equity is coherent with components</t>
  </si>
  <si>
    <t>3.8</t>
  </si>
  <si>
    <t xml:space="preserve"> #014 RP3</t>
  </si>
  <si>
    <t>Total Service Units (MET)</t>
  </si>
  <si>
    <t>#100</t>
  </si>
  <si>
    <t>Hungary</t>
  </si>
  <si>
    <t>Currency: HUF</t>
  </si>
  <si>
    <t>All entities</t>
  </si>
  <si>
    <t>HungaroControl</t>
  </si>
  <si>
    <t>National Met Service Provider</t>
  </si>
  <si>
    <t>NSA</t>
  </si>
  <si>
    <t>Inflation rate</t>
  </si>
  <si>
    <t xml:space="preserve">Table 2 - Unit rate calculation </t>
  </si>
  <si>
    <t>Reference Period 3</t>
  </si>
  <si>
    <t>Table 2 A - Adjustments relating to year n</t>
  </si>
  <si>
    <t>A. Cost-sharing</t>
  </si>
  <si>
    <t>Determined costs</t>
  </si>
  <si>
    <r>
      <t xml:space="preserve">1.1       Determined costs in nominal terms - VFR excl. - Table 1 </t>
    </r>
    <r>
      <rPr>
        <b/>
        <i/>
        <sz val="8"/>
        <rFont val="Calibri"/>
        <family val="2"/>
      </rPr>
      <t>(Art. 22)</t>
    </r>
  </si>
  <si>
    <t>Inflation adjustment calculation</t>
  </si>
  <si>
    <t>2.1       Determined costs subject to inflation adjustment</t>
  </si>
  <si>
    <t>2.2       Forecast inflation index - Table 1</t>
  </si>
  <si>
    <t>2.3       Actual inflation index  - Table 1</t>
  </si>
  <si>
    <t>2.4       Actual / forecast total inflation index (in %)</t>
  </si>
  <si>
    <r>
      <t xml:space="preserve">2.5       Inflation adjustment relating to year n </t>
    </r>
    <r>
      <rPr>
        <b/>
        <i/>
        <sz val="8"/>
        <rFont val="Calibri"/>
        <family val="2"/>
      </rPr>
      <t>(Art. 26)</t>
    </r>
  </si>
  <si>
    <t>Differences between determined and actual costs referred to in Article 28(4) to 28(6)</t>
  </si>
  <si>
    <r>
      <t xml:space="preserve">3.1       New and existing investments </t>
    </r>
    <r>
      <rPr>
        <i/>
        <sz val="8"/>
        <rFont val="Calibri"/>
        <family val="2"/>
      </rPr>
      <t>(Art. 28(4))</t>
    </r>
  </si>
  <si>
    <r>
      <t xml:space="preserve">3.3       Competent authorities and qualified entities costs </t>
    </r>
    <r>
      <rPr>
        <i/>
        <sz val="8"/>
        <rFont val="Calibri"/>
        <family val="2"/>
      </rPr>
      <t>(Art. 28(5))</t>
    </r>
  </si>
  <si>
    <r>
      <t xml:space="preserve">3.4       Eurocontrol costs </t>
    </r>
    <r>
      <rPr>
        <i/>
        <sz val="8"/>
        <rFont val="Calibri"/>
        <family val="2"/>
      </rPr>
      <t>(Art. 28(5))</t>
    </r>
  </si>
  <si>
    <r>
      <t xml:space="preserve">3.5       Pension costs </t>
    </r>
    <r>
      <rPr>
        <i/>
        <sz val="8"/>
        <rFont val="Calibri"/>
        <family val="2"/>
      </rPr>
      <t>(Art. 28(6))</t>
    </r>
  </si>
  <si>
    <r>
      <t xml:space="preserve">3.6       Interest on loans </t>
    </r>
    <r>
      <rPr>
        <i/>
        <sz val="8"/>
        <rFont val="Calibri"/>
        <family val="2"/>
      </rPr>
      <t>(Art. 28(6))</t>
    </r>
  </si>
  <si>
    <r>
      <t>3.7       Changes in law</t>
    </r>
    <r>
      <rPr>
        <i/>
        <sz val="8"/>
        <rFont val="Calibri"/>
        <family val="2"/>
      </rPr>
      <t xml:space="preserve"> (Art. 28(6))</t>
    </r>
  </si>
  <si>
    <r>
      <t xml:space="preserve">3.8       Differences between determined and actual costs relating to year n </t>
    </r>
    <r>
      <rPr>
        <b/>
        <i/>
        <sz val="8"/>
        <rFont val="Calibri"/>
        <family val="2"/>
      </rPr>
      <t>(Art. 28(4) to 28(6))</t>
    </r>
  </si>
  <si>
    <t>B. Traffic risk sharing</t>
  </si>
  <si>
    <t>Traffic risk sharing adjustment</t>
  </si>
  <si>
    <t>4.1       Determined costs subject to traffic risk sharing</t>
  </si>
  <si>
    <t>4.2       % deviation % referred to in Article 27(2) and 27(5)</t>
  </si>
  <si>
    <t>4.3       % additional revenue returned to users referred to in Article 27(3) and 27(5)</t>
  </si>
  <si>
    <t>4.4       % loss of revenue borne by airspace users referred to in Article 27(3) and 27(5)</t>
  </si>
  <si>
    <t xml:space="preserve">4.5       % deviation referred to in Article 27(4) </t>
  </si>
  <si>
    <t>4.6       Forecast total service units (performance plan)</t>
  </si>
  <si>
    <t>4.7       Actual total service units</t>
  </si>
  <si>
    <t>4.8       Actual / forecast total service units (in %)</t>
  </si>
  <si>
    <r>
      <t xml:space="preserve">4.9       Traffic risk sharing adjustment relating to year n </t>
    </r>
    <r>
      <rPr>
        <b/>
        <i/>
        <sz val="8"/>
        <rFont val="Calibri"/>
        <family val="2"/>
      </rPr>
      <t>(Art. 27(2) to 27(5))</t>
    </r>
  </si>
  <si>
    <t>Traffic adjustments</t>
  </si>
  <si>
    <r>
      <t xml:space="preserve">5.1      For determined costs not subject to traffic risk-sharing </t>
    </r>
    <r>
      <rPr>
        <i/>
        <sz val="8"/>
        <rFont val="Calibri"/>
        <family val="2"/>
      </rPr>
      <t>(Art. 27(8))</t>
    </r>
  </si>
  <si>
    <r>
      <t xml:space="preserve">5.2      Adjustments to year n unit rate not subject to traffic risk-sharing </t>
    </r>
    <r>
      <rPr>
        <i/>
        <sz val="8"/>
        <rFont val="Calibri"/>
        <family val="2"/>
      </rPr>
      <t>(Art. 27(9))</t>
    </r>
  </si>
  <si>
    <r>
      <t xml:space="preserve">5.3      Traffic adjustements relating to year n </t>
    </r>
    <r>
      <rPr>
        <b/>
        <i/>
        <sz val="8"/>
        <rFont val="Calibri"/>
        <family val="2"/>
      </rPr>
      <t>(Art. 27(8) and 27(9))</t>
    </r>
  </si>
  <si>
    <t>C. Financial incentive schemes on capacity and environment</t>
  </si>
  <si>
    <t>Adjustments relating to financial incentives</t>
  </si>
  <si>
    <r>
      <t xml:space="preserve">6.1      Financial incentives relating to capacity </t>
    </r>
    <r>
      <rPr>
        <i/>
        <sz val="8"/>
        <rFont val="Calibri"/>
        <family val="2"/>
      </rPr>
      <t>(Art. 11(3))</t>
    </r>
  </si>
  <si>
    <r>
      <t xml:space="preserve">6.2      Financial incentives relating to environment </t>
    </r>
    <r>
      <rPr>
        <i/>
        <sz val="8"/>
        <rFont val="Calibri"/>
        <family val="2"/>
      </rPr>
      <t>(Art. 11(4))</t>
    </r>
  </si>
  <si>
    <r>
      <t xml:space="preserve">6.3      Additional financial incentives relating to capacity </t>
    </r>
    <r>
      <rPr>
        <i/>
        <sz val="8"/>
        <rFont val="Calibri"/>
        <family val="2"/>
      </rPr>
      <t>(Art. 11(4))</t>
    </r>
  </si>
  <si>
    <r>
      <t xml:space="preserve">6.4      Financial incentives relating to year n </t>
    </r>
    <r>
      <rPr>
        <b/>
        <i/>
        <sz val="8"/>
        <rFont val="Calibri"/>
        <family val="2"/>
      </rPr>
      <t>(Art. 11(3) and 11(4))</t>
    </r>
  </si>
  <si>
    <t>D. Other adjustments</t>
  </si>
  <si>
    <t>Modulation of charges</t>
  </si>
  <si>
    <r>
      <t xml:space="preserve">7.1      Adjustment to ensure revenue neutrality for modulation of charges in year n </t>
    </r>
    <r>
      <rPr>
        <b/>
        <i/>
        <sz val="8"/>
        <rFont val="Calibri"/>
        <family val="2"/>
      </rPr>
      <t>(Art. 32(1))</t>
    </r>
  </si>
  <si>
    <t xml:space="preserve">Revision of the unit rate </t>
  </si>
  <si>
    <t>8.1       Temporary unit rate applied in year n</t>
  </si>
  <si>
    <r>
      <t xml:space="preserve">8.2       Difference in revenue due to the temporary application of unit rate in year n </t>
    </r>
    <r>
      <rPr>
        <b/>
        <i/>
        <sz val="8"/>
        <rFont val="Calibri"/>
        <family val="2"/>
      </rPr>
      <t>(Art. 29(5))</t>
    </r>
  </si>
  <si>
    <t>Cross-financing between charging zones</t>
  </si>
  <si>
    <t>9.1       Cross-financing to (-) / from (+) other charging zone(s) relating to year n</t>
  </si>
  <si>
    <t>Other revenues</t>
  </si>
  <si>
    <r>
      <t xml:space="preserve">10.1     Union assistance programmes </t>
    </r>
    <r>
      <rPr>
        <i/>
        <sz val="8"/>
        <rFont val="Calibri"/>
        <family val="2"/>
      </rPr>
      <t>(Art. 25(3)(a))</t>
    </r>
  </si>
  <si>
    <r>
      <t>10.2     National public funding</t>
    </r>
    <r>
      <rPr>
        <i/>
        <sz val="8"/>
        <rFont val="Calibri"/>
        <family val="2"/>
      </rPr>
      <t xml:space="preserve"> (Art. 25(3)(a))</t>
    </r>
  </si>
  <si>
    <r>
      <t>10.3     Commercial activities (</t>
    </r>
    <r>
      <rPr>
        <i/>
        <sz val="8"/>
        <rFont val="Calibri"/>
        <family val="2"/>
      </rPr>
      <t>Art. 25(3)(b))</t>
    </r>
  </si>
  <si>
    <r>
      <t xml:space="preserve">10.4     Revenues from contracts with airport operators </t>
    </r>
    <r>
      <rPr>
        <i/>
        <sz val="8"/>
        <rFont val="Calibri"/>
        <family val="2"/>
      </rPr>
      <t>(Art. 25(3)(c))</t>
    </r>
  </si>
  <si>
    <r>
      <t xml:space="preserve">10.5     Total other revenues relating to year n </t>
    </r>
    <r>
      <rPr>
        <b/>
        <i/>
        <sz val="8"/>
        <rFont val="Calibri"/>
        <family val="2"/>
      </rPr>
      <t>(Art. 25(3))</t>
    </r>
  </si>
  <si>
    <t>Application of a lower unit rate</t>
  </si>
  <si>
    <r>
      <t xml:space="preserve">11.1     Loss of revenue relating to the application of a lower unit rate in n </t>
    </r>
    <r>
      <rPr>
        <b/>
        <i/>
        <sz val="8"/>
        <rFont val="Calibri"/>
        <family val="2"/>
      </rPr>
      <t>(Art. 29(6))</t>
    </r>
  </si>
  <si>
    <t>12        Total adjustments relating to year n</t>
  </si>
  <si>
    <t>Table 2 B - Calculation of the unit rate for year n (1)</t>
  </si>
  <si>
    <r>
      <t xml:space="preserve">13.1     Determined costs in nominal terms - VFR excl. </t>
    </r>
    <r>
      <rPr>
        <i/>
        <sz val="8"/>
        <rFont val="Calibri"/>
        <family val="2"/>
      </rPr>
      <t>(Art. 25(2)(a))</t>
    </r>
  </si>
  <si>
    <r>
      <t xml:space="preserve">13.2     Inflation adjustment : amount carried over to year n </t>
    </r>
    <r>
      <rPr>
        <i/>
        <sz val="8"/>
        <rFont val="Calibri"/>
        <family val="2"/>
      </rPr>
      <t>(Art. 25(2)(b))</t>
    </r>
  </si>
  <si>
    <r>
      <t xml:space="preserve">13.3     Traffic risk sharing adjustment : amounts carried over to year n </t>
    </r>
    <r>
      <rPr>
        <i/>
        <sz val="8"/>
        <rFont val="Calibri"/>
        <family val="2"/>
      </rPr>
      <t>(Art. 25(2)(c))</t>
    </r>
  </si>
  <si>
    <r>
      <t>13.4     Differences in costs as per Art. 28(4) to (6) : amounts carried over to year n</t>
    </r>
    <r>
      <rPr>
        <sz val="8"/>
        <rFont val="Calibri"/>
        <family val="2"/>
      </rPr>
      <t xml:space="preserve"> </t>
    </r>
    <r>
      <rPr>
        <i/>
        <sz val="8"/>
        <rFont val="Calibri"/>
        <family val="2"/>
      </rPr>
      <t>(Art. 25(2)(d))</t>
    </r>
  </si>
  <si>
    <r>
      <t xml:space="preserve">13.5     Financial incentives : amounts carried over to year n </t>
    </r>
    <r>
      <rPr>
        <i/>
        <sz val="8"/>
        <rFont val="Calibri"/>
        <family val="2"/>
      </rPr>
      <t>(Art. 25(2)(e))</t>
    </r>
  </si>
  <si>
    <r>
      <t>13.6     Modulation of charges : amounts carried over to year n</t>
    </r>
    <r>
      <rPr>
        <i/>
        <sz val="8"/>
        <rFont val="Calibri"/>
        <family val="2"/>
      </rPr>
      <t xml:space="preserve"> (Art. 25(2)(f))</t>
    </r>
  </si>
  <si>
    <r>
      <t xml:space="preserve">13.7     Traffic adjustments : amounts carried over to year n </t>
    </r>
    <r>
      <rPr>
        <sz val="8"/>
        <rFont val="Calibri"/>
        <family val="2"/>
      </rPr>
      <t>(Art. 25(2)(g) and (h))</t>
    </r>
  </si>
  <si>
    <r>
      <t xml:space="preserve">13.8     Other revenues </t>
    </r>
    <r>
      <rPr>
        <i/>
        <sz val="8"/>
        <rFont val="Calibri"/>
        <family val="2"/>
      </rPr>
      <t>(Art. 25(2)(i))</t>
    </r>
  </si>
  <si>
    <r>
      <t xml:space="preserve">13.9     Cross-financing between charging zones </t>
    </r>
    <r>
      <rPr>
        <i/>
        <sz val="8"/>
        <rFont val="Calibri"/>
        <family val="2"/>
      </rPr>
      <t>(Art. 25(2)(j))</t>
    </r>
  </si>
  <si>
    <r>
      <t xml:space="preserve">13.10   Difference in revenue from temporary application of unit rate </t>
    </r>
    <r>
      <rPr>
        <i/>
        <sz val="8"/>
        <rFont val="Calibri"/>
        <family val="2"/>
      </rPr>
      <t>(Art. 25(2)(k))</t>
    </r>
  </si>
  <si>
    <t>13.11  Grand total for the calculation of year n unit rate</t>
  </si>
  <si>
    <t>13.12  Forecast total service units for year n (performance plan)</t>
  </si>
  <si>
    <t xml:space="preserve">13.13  Unit rate for year n as per Art. 25(2) (in national currency) </t>
  </si>
  <si>
    <t>13.14  Reduction as per Art. 29(6), where applicable (in national currency)</t>
  </si>
  <si>
    <t>14        Applicable unit rate for year n</t>
  </si>
  <si>
    <t>Costs, revenues and other amounts  in '000  -  Service units in '000</t>
  </si>
  <si>
    <r>
      <t xml:space="preserve">(1) Including adjustments relating to previous reference periods </t>
    </r>
    <r>
      <rPr>
        <i/>
        <sz val="8"/>
        <rFont val="Calibri"/>
        <family val="2"/>
      </rPr>
      <t>(Art. 25(2)(l))</t>
    </r>
  </si>
  <si>
    <t>Table 3 - Complementary information on adjustments</t>
  </si>
  <si>
    <t>FILTER</t>
  </si>
  <si>
    <t>Complementary information on adjustments</t>
  </si>
  <si>
    <t>Amounts</t>
  </si>
  <si>
    <t>After RP</t>
  </si>
  <si>
    <t>Inflation adjustment 2018</t>
  </si>
  <si>
    <t>Inflation adjustment 2019</t>
  </si>
  <si>
    <t>RP2</t>
  </si>
  <si>
    <t>Total inflation adjustment up to 2019</t>
  </si>
  <si>
    <t>Inflation adjustment 2020</t>
  </si>
  <si>
    <t>Inflation adjustment 2021</t>
  </si>
  <si>
    <t>Inflation adjustment 2022</t>
  </si>
  <si>
    <t>Inflation adjustment 2023</t>
  </si>
  <si>
    <t>Inflation adjustment 2024</t>
  </si>
  <si>
    <t>Total</t>
  </si>
  <si>
    <t>Total inflation Adjustment (Art. 26)*</t>
  </si>
  <si>
    <t>Traffic risk sharing up to 2017</t>
  </si>
  <si>
    <t>Traffic risk sharing 2018</t>
  </si>
  <si>
    <t>Traffic risk sharing 2019</t>
  </si>
  <si>
    <t>Total traffic risk sharing adjustements up to 2019</t>
  </si>
  <si>
    <t>Traffic risk sharing 2020</t>
  </si>
  <si>
    <t>Traffic risk sharing 2021</t>
  </si>
  <si>
    <t>Traffic risk sharing 2022</t>
  </si>
  <si>
    <t>Traffic risk sharing 2023</t>
  </si>
  <si>
    <t>Traffic risk sharing 2024</t>
  </si>
  <si>
    <t>Total traffic risk sharing adjustment (Art. 27(2) to 27(5))*</t>
  </si>
  <si>
    <t>Difference in investment costs 2020</t>
  </si>
  <si>
    <t>Difference in investment costs 2021</t>
  </si>
  <si>
    <t>Difference in investment costs 2022</t>
  </si>
  <si>
    <t>Difference in investment costs 2023</t>
  </si>
  <si>
    <t>Difference in investment costs 2024</t>
  </si>
  <si>
    <t>Total adjustment relating to investment costs (Art. 28(4))</t>
  </si>
  <si>
    <t>Difference in competent authorities and QEs costs 2020</t>
  </si>
  <si>
    <t>Difference in competent authorities and QEs costs 2021</t>
  </si>
  <si>
    <t>Difference in competent authorities and QEs costs 2022</t>
  </si>
  <si>
    <t>Difference in competent authorities and QEs costs 2023</t>
  </si>
  <si>
    <t>Difference in competent authorities and QEs costs 2024</t>
  </si>
  <si>
    <t>Total adjustment relating to competent authorities and QEs costs (Art. 28(5))</t>
  </si>
  <si>
    <t>Difference in Eurocontrol costs 2020</t>
  </si>
  <si>
    <t>Difference in Eurocontrol costs 2021</t>
  </si>
  <si>
    <t>Difference in Eurocontrol costs 2022</t>
  </si>
  <si>
    <t>Difference in Eurocontrol costs 2023</t>
  </si>
  <si>
    <t>Difference in Eurocontrol costs 2024</t>
  </si>
  <si>
    <t>Total adjustment relating to Eurocontrol costs (Art. 28(5))</t>
  </si>
  <si>
    <t>Difference in pension costs 2020</t>
  </si>
  <si>
    <t>Difference in pension costs 2021</t>
  </si>
  <si>
    <t>Difference in pension costs 2022</t>
  </si>
  <si>
    <t>Difference in pension costs 2023</t>
  </si>
  <si>
    <t>Difference in pension costs 2024</t>
  </si>
  <si>
    <t>Total adjustment relating to pension costs (Art. 28(6))</t>
  </si>
  <si>
    <t>Difference in interest on loans 2020</t>
  </si>
  <si>
    <t>Difference in interest on loans 2021</t>
  </si>
  <si>
    <t>Difference in interest on loans 2022</t>
  </si>
  <si>
    <t>Difference in interest on loans 2023</t>
  </si>
  <si>
    <t>Difference in interest on loans 2024</t>
  </si>
  <si>
    <t>Total adjustment relating to interest on loans (Art. 28(6))</t>
  </si>
  <si>
    <t>Costs relating to change in law 2020</t>
  </si>
  <si>
    <t>Costs relating to change in law 2021</t>
  </si>
  <si>
    <t>Costs relating to change in law 2022</t>
  </si>
  <si>
    <t>Costs relating to change in law 2023</t>
  </si>
  <si>
    <t>Costs relating to change in law 2024</t>
  </si>
  <si>
    <t>Total adjustment relating to change in law (Art. 28(6))</t>
  </si>
  <si>
    <t>Cost exempt from cost sharing up to 2017</t>
  </si>
  <si>
    <t>Cost exempt from cost sharing 2018</t>
  </si>
  <si>
    <t>Cost exempt from cost sharing 2019</t>
  </si>
  <si>
    <t>Total adjustment relating to cost exempt from previous RPs</t>
  </si>
  <si>
    <t>Financial incentives year up to 2017</t>
  </si>
  <si>
    <t>Financial incentives year 2018</t>
  </si>
  <si>
    <t>Financial incentives year 2019</t>
  </si>
  <si>
    <t>Total financial incentives up to 2019</t>
  </si>
  <si>
    <t>Financial incentives year 2020</t>
  </si>
  <si>
    <t>Financial incentives year 2021</t>
  </si>
  <si>
    <t>Financial incentives year 2022</t>
  </si>
  <si>
    <t>Financial incentives year 2023</t>
  </si>
  <si>
    <t>Financial incentives year 2024</t>
  </si>
  <si>
    <t>Total financial incentives (Art. 11(3) and 11(4))*</t>
  </si>
  <si>
    <t>Modulation of charges  up to 2017</t>
  </si>
  <si>
    <t>Modulation of charges  year 2018</t>
  </si>
  <si>
    <t>Modulation of charges  year 2019</t>
  </si>
  <si>
    <t>Total modulation of charges up 2019</t>
  </si>
  <si>
    <t>Modulation of charges 2020</t>
  </si>
  <si>
    <t>Modulation of charges 2021</t>
  </si>
  <si>
    <t>Modulation of charges 2022</t>
  </si>
  <si>
    <t>Modulation of charges 2023</t>
  </si>
  <si>
    <t>Modulation of charges 2024</t>
  </si>
  <si>
    <t>Total adjustment relating to modulation of charges (Art. 32(1))*</t>
  </si>
  <si>
    <t>Traffic adjustment up to 2017</t>
  </si>
  <si>
    <t>Traffic adjustment 2018</t>
  </si>
  <si>
    <t>Traffic adjustment 2019</t>
  </si>
  <si>
    <t>Total traffic adjustments up to 2019</t>
  </si>
  <si>
    <t>Traffic adjustment on adjustments from previous RPs 2020</t>
  </si>
  <si>
    <t>Traffic adjustment on adjustments from previous RPs 2021</t>
  </si>
  <si>
    <t>Traffic adjustment on adjustments from previous RPs 2022</t>
  </si>
  <si>
    <t>Traffic adjustment on adjustments from previous RPs 2023</t>
  </si>
  <si>
    <t>Traffic adjustment on adjustments from previous RPs 2024</t>
  </si>
  <si>
    <t>Total traffic adjustment on adjustments from previous reference periods</t>
  </si>
  <si>
    <t>Traffic adjustment 2020</t>
  </si>
  <si>
    <t>Traffic adjustment 2021</t>
  </si>
  <si>
    <t>Traffic adjustment 2022</t>
  </si>
  <si>
    <t>Traffic adjustment 2023</t>
  </si>
  <si>
    <t>Traffic adjustment 2024</t>
  </si>
  <si>
    <t>Total traffic adjustment (Art. 27(8) and 27(9))*</t>
  </si>
  <si>
    <t>Revenues received from Union assistance programmes up to 2017</t>
  </si>
  <si>
    <t>Revenues received from Union assistance programmes in 2018</t>
  </si>
  <si>
    <t>Revenues received from Union assistance programmes in 2019</t>
  </si>
  <si>
    <t>Total revenues received from Union assistance programmes up to 2019</t>
  </si>
  <si>
    <t>Revenues received from Union assistance programmes in 2020</t>
  </si>
  <si>
    <t>Revenues received from Union assistance programmes in 2021</t>
  </si>
  <si>
    <t>Revenues received from Union assistance programmes in 2022</t>
  </si>
  <si>
    <t>Revenues received from Union assistance programmes in 2023</t>
  </si>
  <si>
    <t>Revenues received from Union assistance programmes in 2024</t>
  </si>
  <si>
    <t>Total revenues received from Union assistance programmes (Art. 25(3)(a))*</t>
  </si>
  <si>
    <t>Revenues received from national public funding up to 2017</t>
  </si>
  <si>
    <t>Revenues received from national public funding in 2018</t>
  </si>
  <si>
    <t>Revenues received from national public funding in 2019</t>
  </si>
  <si>
    <t>Total revenues received from national public funding up to 2019</t>
  </si>
  <si>
    <t>Revenues received from national public funding in 2020</t>
  </si>
  <si>
    <t>Revenues received from national public funding in 2021</t>
  </si>
  <si>
    <t>Revenues received from national public funding in 2022</t>
  </si>
  <si>
    <t>Revenues received from national public funding in 2023</t>
  </si>
  <si>
    <t>Revenues received from national public funding in 2024</t>
  </si>
  <si>
    <t>Total revenues received from national public funding (Art. 25(3)(a))*</t>
  </si>
  <si>
    <t>Revenues from commercial activities up to 2017</t>
  </si>
  <si>
    <t>Revenues from commercial activities in 2018</t>
  </si>
  <si>
    <t>Revenues from commercial activities in 2019</t>
  </si>
  <si>
    <t>Total revenues from commercial activities up to 2019</t>
  </si>
  <si>
    <t>Revenues from commercial activities in 2020</t>
  </si>
  <si>
    <t>Revenues from commercial activities in 2021</t>
  </si>
  <si>
    <t>Revenues from commercial activities in 2022</t>
  </si>
  <si>
    <t>Revenues from commercial activities in 2023</t>
  </si>
  <si>
    <t>Revenues from commercial activities in 2024</t>
  </si>
  <si>
    <t>Total revenues from commercial activities (Art. 25(3)(b))*</t>
  </si>
  <si>
    <t>Revenues from contracts with airport operators up to 2017</t>
  </si>
  <si>
    <t>Revenues from contracts with airport operators in 2018</t>
  </si>
  <si>
    <t>Revenues from contracts with airport operators in 2019</t>
  </si>
  <si>
    <t>Total revenues from contracts with airport operators up to 2019</t>
  </si>
  <si>
    <t>Revenues from contracts with airport operators in 2020</t>
  </si>
  <si>
    <t>Revenues from contracts with airport operators in 2021</t>
  </si>
  <si>
    <t>Revenues from contracts with airport operators in 2022</t>
  </si>
  <si>
    <t>Revenues from contracts with airport operators in 2023</t>
  </si>
  <si>
    <t>Revenues from contracts with airport operators in 2024</t>
  </si>
  <si>
    <t>Total revenues from contracts with airport operators (Art. 25(3)(c))*</t>
  </si>
  <si>
    <t>Revenue difference - revision of UR 2020</t>
  </si>
  <si>
    <t>Revenue difference - revision of UR 2021</t>
  </si>
  <si>
    <t>Revenue difference - revision of UR 2022</t>
  </si>
  <si>
    <t>Revenue difference - revision of UR 2023</t>
  </si>
  <si>
    <t>Revenue difference - revision of UR 2024</t>
  </si>
  <si>
    <t>Total revenue differences from temporary application of UR (Art. 29(5))</t>
  </si>
  <si>
    <t>Total adjustments</t>
  </si>
  <si>
    <t>Amounts  in '000  (national currency)</t>
  </si>
  <si>
    <t>* Including carry-overs relating to the previous reference period(s)</t>
  </si>
  <si>
    <t>Total adjustments relating to competent authorities and QEs costs (Art. 28(5))</t>
  </si>
  <si>
    <t>Total adjustments relating to Eurocontrol costs (Art. 28(5))</t>
  </si>
  <si>
    <t xml:space="preserve"> Total revenues received from national public funding up to 2019</t>
  </si>
  <si>
    <t>Table 4 - Complementary information on common projects and on revenues from Union assistance programmes allocated to the charging zone</t>
  </si>
  <si>
    <t>Amounts received</t>
  </si>
  <si>
    <t>Project reference
 (as per Grant Agreement)</t>
  </si>
  <si>
    <t>Project title</t>
  </si>
  <si>
    <t>Value of funded project 
in '000 Euro</t>
  </si>
  <si>
    <t>Amounts granted (as per GA)       in '000 Euro</t>
  </si>
  <si>
    <t>Common project y/n</t>
  </si>
  <si>
    <t>Actual amounts received (charging zone) in '000 Euro</t>
  </si>
  <si>
    <t>For the   charging zone</t>
  </si>
  <si>
    <t>Project y/n</t>
  </si>
  <si>
    <t>Y</t>
  </si>
  <si>
    <t>Total in '000 Euro</t>
  </si>
  <si>
    <t>Total in '000 national currency</t>
  </si>
  <si>
    <t>Amounts reimbursed to airspace users through other revenues</t>
  </si>
  <si>
    <t>Amounts retained in respect of aministrative costs for the charging zone in '000 Euro</t>
  </si>
  <si>
    <t>Total to be reimbursed for the charging zone in '000 Euro</t>
  </si>
  <si>
    <t>Amounts reimbursed to users (charging zone) in '000 national currency</t>
  </si>
  <si>
    <t>RP3 Cost-efficiency targets</t>
  </si>
  <si>
    <t>a) Baseline value for the determined costs and the determined unit costs (in real terms and in national currency)</t>
  </si>
  <si>
    <t>2019 baseline value for the determined costs (in real terms and in national currency)</t>
  </si>
  <si>
    <t>2019 latest available service units forecast (actual route flown, see point 1.2 of Annex VIII)</t>
  </si>
  <si>
    <t>2019 baseline value for the determined unit costs (in real terms and in national currency)</t>
  </si>
  <si>
    <t>b) Cost-efficiency performance targets</t>
  </si>
  <si>
    <t>Baseline 2019</t>
  </si>
  <si>
    <t>CAGR</t>
  </si>
  <si>
    <t>2019 B</t>
  </si>
  <si>
    <r>
      <t xml:space="preserve">Total </t>
    </r>
    <r>
      <rPr>
        <sz val="10"/>
        <color indexed="8"/>
        <rFont val="Calibri"/>
        <family val="2"/>
      </rPr>
      <t>en route</t>
    </r>
    <r>
      <rPr>
        <sz val="10"/>
        <rFont val="Calibri"/>
        <family val="2"/>
      </rPr>
      <t xml:space="preserve"> costs in nominal terms (in national currency)</t>
    </r>
  </si>
  <si>
    <r>
      <t xml:space="preserve">Total </t>
    </r>
    <r>
      <rPr>
        <b/>
        <sz val="10"/>
        <color indexed="8"/>
        <rFont val="Calibri"/>
        <family val="2"/>
      </rPr>
      <t>en route</t>
    </r>
    <r>
      <rPr>
        <b/>
        <sz val="10"/>
        <rFont val="Calibri"/>
        <family val="2"/>
      </rPr>
      <t xml:space="preserve"> costs in real terms (in national currency at 2017 prices)</t>
    </r>
  </si>
  <si>
    <r>
      <t xml:space="preserve">Total </t>
    </r>
    <r>
      <rPr>
        <sz val="10"/>
        <color indexed="8"/>
        <rFont val="Calibri"/>
        <family val="2"/>
      </rPr>
      <t>en route</t>
    </r>
    <r>
      <rPr>
        <sz val="10"/>
        <rFont val="Calibri"/>
        <family val="2"/>
      </rPr>
      <t xml:space="preserve"> Service Units (TSU)</t>
    </r>
  </si>
  <si>
    <r>
      <t xml:space="preserve">Real en route unit costs (in EUR2017) </t>
    </r>
    <r>
      <rPr>
        <b/>
        <vertAlign val="superscript"/>
        <sz val="10"/>
        <rFont val="Calibri"/>
        <family val="2"/>
      </rPr>
      <t>1</t>
    </r>
  </si>
  <si>
    <t>National currency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</si>
  <si>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Average exchange rate 2017 (1 EUR=)</t>
    </r>
  </si>
  <si>
    <t xml:space="preserve">                                                                                                                                                                                              Table 1 - Total Costs and Unit Costs</t>
  </si>
  <si>
    <t>Actual costs 2012-2019</t>
  </si>
  <si>
    <t>Determined costs - Performance Plan  - RP3</t>
  </si>
  <si>
    <t>HUF</t>
  </si>
  <si>
    <t>Actual costs - Reference Period 3</t>
  </si>
  <si>
    <t>Baseline 2014</t>
  </si>
  <si>
    <t>2014B</t>
  </si>
  <si>
    <t xml:space="preserve">(1)  Inflation index - Base 100 in 2017, Forecast inflation 2019 as per the Performance Plan. </t>
  </si>
  <si>
    <t>Cross-financing to (-) / from (+) other charging zone(s) relating to 2020</t>
  </si>
  <si>
    <t>Cross-financing to (-) / from (+) other charging zone(s) relating to 2021</t>
  </si>
  <si>
    <t>Cross-financing to (-) / from (+) other charging zone(s) relating to 2022</t>
  </si>
  <si>
    <t>Cross-financing to (-) / from (+) other charging zone(s) relating to 2023</t>
  </si>
  <si>
    <t>Cross-financing to (-) / from (+) other charging zone(s) relating to 2024</t>
  </si>
  <si>
    <t>Total cross-financing to (-) / from (+) other charging zone(s)</t>
  </si>
  <si>
    <t>2014-EU-TM-0136-M (IP11)</t>
  </si>
  <si>
    <t>Free Route Airspace from the Black Forest to the Black Sea</t>
  </si>
  <si>
    <t>2015-EU-TM-0197-M (2015_034_AF3)</t>
  </si>
  <si>
    <t xml:space="preserve">ATM system upgrade for cross-border free route operation </t>
  </si>
  <si>
    <t>2015-EU-TM-0197-M (2015_234_AF1_B)</t>
  </si>
  <si>
    <t xml:space="preserve">AMAN LOWW initial </t>
  </si>
  <si>
    <t>2017-EU-TM-0076-M (2017_074_AF3)</t>
  </si>
  <si>
    <t>Hungarian ATM system upgrade for AF3-AF4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</si>
</sst>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F_-;\-* #,##0.00\ _F_-;_-* &quot;-&quot;??\ _F_-;_-@_-"/>
    <numFmt numFmtId="167" formatCode="0.0%"/>
    <numFmt numFmtId="168" formatCode="#,##0.0"/>
    <numFmt numFmtId="169" formatCode="0.0"/>
    <numFmt numFmtId="170" formatCode="_-* #,##0.0\ _€_-;\-* #,##0.0\ _€_-;_-* &quot;-&quot;?\ _€_-;_-@_-"/>
    <numFmt numFmtId="171" formatCode="_-* #,##0_-;\-* #,##0_-;_-* &quot;-&quot;??_-;_-@_-"/>
    <numFmt numFmtId="172" formatCode="_(* #,##0.00_);_(* \(#,##0.00\);_(* &quot;-&quot;??_);_(@_)"/>
    <numFmt numFmtId="173" formatCode="_-&quot;£&quot;* #,##0.00_-;\-&quot;£&quot;* #,##0.00_-;_-&quot;£&quot;* &quot;-&quot;??_-;_-@_-"/>
    <numFmt numFmtId="174" formatCode="_(&quot;£&quot;* #,##0.00_);_(&quot;£&quot;* \(#,##0.00\);_(&quot;£&quot;* &quot;-&quot;??_);_(@_)"/>
    <numFmt numFmtId="175" formatCode="_ * #,##0_ ;_ * \-#,##0_ ;_ * &quot;-&quot;_ ;_ @_ "/>
    <numFmt numFmtId="176" formatCode="_ * #,##0.00_ ;_ * \-#,##0.00_ ;_ * &quot;-&quot;??_ ;_ @_ "/>
    <numFmt numFmtId="177" formatCode="#,##0.00%;[Red]\(#,##0.00%\);&quot;-&quot;"/>
    <numFmt numFmtId="178" formatCode="#,##0;[Red]\(#,##0\);&quot;-&quot;"/>
    <numFmt numFmtId="179" formatCode="#,##0.00;[Red]\(#,##0.00\);&quot;-&quot;"/>
    <numFmt numFmtId="180" formatCode="_(* #,##0_);_(* \(#,##0\)"/>
    <numFmt numFmtId="181" formatCode="mmm\-yyyy"/>
    <numFmt numFmtId="182" formatCode="dd\ mmm\ yy"/>
    <numFmt numFmtId="183" formatCode="#,##0;\(#,##0\)"/>
    <numFmt numFmtId="184" formatCode="#,##0;\-#,##0;\-"/>
    <numFmt numFmtId="185" formatCode="#,##0_ ;[Red]\(#,##0\);\-\ "/>
    <numFmt numFmtId="186" formatCode="#,##0;\(#,##0\);\-"/>
    <numFmt numFmtId="187" formatCode="&quot;þ&quot;;&quot;ý&quot;;&quot;¨&quot;"/>
    <numFmt numFmtId="188" formatCode="&quot;þ&quot;;;&quot;o&quot;;"/>
    <numFmt numFmtId="189" formatCode="#,##0.00\ ;[Red]\(#,##0.00\)"/>
    <numFmt numFmtId="190" formatCode="#,##0_);\(#,##0\);&quot;- &quot;;&quot;  &quot;@"/>
    <numFmt numFmtId="191" formatCode="_-* #,##0\ _D_M_-;\-* #,##0\ _D_M_-;_-* &quot;-&quot;\ _D_M_-;_-@_-"/>
    <numFmt numFmtId="192" formatCode="_-* #,##0.00\ _D_M_-;\-* #,##0.00\ _D_M_-;_-* &quot;-&quot;??\ _D_M_-;_-@_-"/>
    <numFmt numFmtId="193" formatCode="[Green]&quot;é&quot;;[Red]&quot;ê&quot;;&quot;ù&quot;;"/>
    <numFmt numFmtId="194" formatCode="_-* #,##0.00\ [$€-1]_-;\-* #,##0.00\ [$€-1]_-;_-* &quot;-&quot;??\ [$€-1]_-"/>
    <numFmt numFmtId="195" formatCode="_-[$€-2]\ * #,##0.00_-;\-[$€-2]\ * #,##0.00_-;_-[$€-2]\ * &quot;-&quot;??_-"/>
    <numFmt numFmtId="196" formatCode="_-[$€-2]\ * #,##0.00_-;\-[$€-2]\ * #,##0.00_-;_-[$€-2]\ * &quot;-&quot;??_-;_-@_-"/>
    <numFmt numFmtId="197" formatCode="#,##0;\(#,##0\);0"/>
    <numFmt numFmtId="198" formatCode="_(* #,##0.0_%_);_(* \(#,##0.0_%\);_(* &quot; - &quot;_%_);_(@_)"/>
    <numFmt numFmtId="199" formatCode="_(* #,##0.0%_);_(* \(#,##0.0%\);_(* &quot; - &quot;\%_);_(@_)"/>
    <numFmt numFmtId="200" formatCode="_(* #,##0.0_);_(* \(#,##0.0\);_(* &quot; - &quot;_);_(@_)"/>
    <numFmt numFmtId="201" formatCode="_(* #,##0.00_);_(* \(#,##0.00\);_(* &quot; - &quot;_);_(@_)"/>
    <numFmt numFmtId="202" formatCode="_(* #,##0.000_);_(* \(#,##0.000\);_(* &quot; - &quot;_);_(@_)"/>
    <numFmt numFmtId="203" formatCode="#,##0;\(#,##0\);&quot;-&quot;"/>
    <numFmt numFmtId="204" formatCode="#,##0.0000_);\(#,##0.0000\);&quot;- &quot;;&quot;  &quot;@"/>
    <numFmt numFmtId="205" formatCode="#,##0\ ;[Red]\(#,##0\);\-\ "/>
    <numFmt numFmtId="206" formatCode="&quot;Lookup&quot;\ 0"/>
    <numFmt numFmtId="207" formatCode="###0_);\(###0\);&quot;- &quot;;&quot;  &quot;@"/>
    <numFmt numFmtId="208" formatCode="_-&quot;L.&quot;\ * #,##0_-;\-&quot;L.&quot;\ * #,##0_-;_-&quot;L.&quot;\ * &quot;-&quot;_-;_-@_-"/>
    <numFmt numFmtId="209" formatCode="_-&quot;€&quot;\ * #,##0.00_-;\-&quot;€&quot;\ * #,##0.00_-;_-&quot;€&quot;\ * &quot;-&quot;??_-;_-@_-"/>
    <numFmt numFmtId="210" formatCode="_-* #,##0\ &quot;DM&quot;_-;\-* #,##0\ &quot;DM&quot;_-;_-* &quot;-&quot;\ &quot;DM&quot;_-;_-@_-"/>
    <numFmt numFmtId="211" formatCode="_-* #,##0.00\ &quot;DM&quot;_-;\-* #,##0.00\ &quot;DM&quot;_-;_-* &quot;-&quot;??\ &quot;DM&quot;_-;_-@_-"/>
    <numFmt numFmtId="212" formatCode="_-* #,##0.00\ [$€]_-;\-* #,##0.00\ [$€]_-;_-* &quot;-&quot;??\ [$€]_-;_-@_-"/>
    <numFmt numFmtId="213" formatCode="_([$€-2]* #,##0.00_);_([$€-2]* \(#,##0.00\);_([$€-2]* &quot;-&quot;??_)"/>
    <numFmt numFmtId="214" formatCode="0.000"/>
    <numFmt numFmtId="215" formatCode="#,##0.000"/>
    <numFmt numFmtId="216" formatCode="0.000%"/>
    <numFmt numFmtId="217" formatCode="_(* #,##0.0_);_(* \(#,##0.0\);_(* &quot;-&quot;??_);_(@_)"/>
    <numFmt numFmtId="218" formatCode="_(* #,##0.0000000_);_(* \(#,##0.0000000\);_(* &quot;-&quot;??_);_(@_)"/>
    <numFmt numFmtId="219" formatCode="_-\ #,##0.00_-;\-\ #,##0.00_-;_-\ &quot;-&quot;??_-;_-@_-"/>
    <numFmt numFmtId="220" formatCode="_-\ #,##0.0_-;\-\ #,##0.0_-;_-\ &quot;-&quot;??_-;_-@_-"/>
    <numFmt numFmtId="221" formatCode="_-* #,##0.0_-;\-* #,##0.0_-;_-* &quot;-&quot;??_-;_-@_-"/>
    <numFmt numFmtId="222" formatCode="_-* #,##0\ _€_-;\-* #,##0\ _€_-;_-* &quot;-&quot;??\ _€_-;_-@_-"/>
    <numFmt numFmtId="223" formatCode="#,##0.000000"/>
    <numFmt numFmtId="224" formatCode="#,##0.0000"/>
    <numFmt numFmtId="225" formatCode="_-\ #,##0_-;\-\ #,##0_-;_-\ &quot;-&quot;??_-;_-@_-"/>
  </numFmts>
  <fonts count="2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name val="Arial"/>
      <family val="2"/>
    </font>
    <font>
      <b/>
      <sz val="8.5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.5"/>
      <name val="Calibri"/>
      <family val="2"/>
    </font>
    <font>
      <i/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sz val="11"/>
      <name val="Arial"/>
      <family val="2"/>
      <charset val="238"/>
    </font>
    <font>
      <b/>
      <sz val="10"/>
      <name val="Calibri"/>
      <family val="2"/>
    </font>
    <font>
      <strike/>
      <sz val="9"/>
      <name val="Calibri"/>
      <family val="2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sz val="10"/>
      <name val="Book Antiqua"/>
      <family val="1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sz val="10"/>
      <name val="Times New Roman"/>
      <family val="1"/>
    </font>
    <font>
      <sz val="10"/>
      <name val="ZapfDingbats"/>
      <family val="2"/>
    </font>
    <font>
      <sz val="10"/>
      <color indexed="9"/>
      <name val="Arial"/>
      <family val="2"/>
    </font>
    <font>
      <sz val="10"/>
      <color indexed="40"/>
      <name val="Arial"/>
      <family val="2"/>
    </font>
    <font>
      <sz val="14"/>
      <name val="Wingdings"/>
      <charset val="2"/>
    </font>
    <font>
      <sz val="22"/>
      <color indexed="12"/>
      <name val="Wingdings"/>
      <charset val="2"/>
    </font>
    <font>
      <sz val="22"/>
      <name val="Wingdings"/>
      <charset val="2"/>
    </font>
    <font>
      <b/>
      <u val="singleAccounting"/>
      <sz val="11"/>
      <name val="Arial"/>
      <family val="2"/>
    </font>
    <font>
      <b/>
      <sz val="8"/>
      <color indexed="10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0"/>
      <color indexed="50"/>
      <name val="Arial"/>
      <family val="2"/>
    </font>
    <font>
      <sz val="16"/>
      <name val="Wingdings"/>
      <charset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etica"/>
      <family val="2"/>
    </font>
    <font>
      <sz val="10"/>
      <color indexed="18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b/>
      <u/>
      <sz val="16"/>
      <color indexed="10"/>
      <name val="Palatino"/>
      <family val="1"/>
    </font>
    <font>
      <b/>
      <sz val="10"/>
      <color indexed="18"/>
      <name val="Arial"/>
      <family val="2"/>
    </font>
    <font>
      <sz val="8"/>
      <color indexed="12"/>
      <name val="Helv"/>
    </font>
    <font>
      <u/>
      <sz val="10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12"/>
      <name val="Times New Roman"/>
      <family val="1"/>
    </font>
    <font>
      <sz val="10"/>
      <color indexed="24"/>
      <name val="Arial"/>
      <family val="2"/>
    </font>
    <font>
      <b/>
      <sz val="10"/>
      <color indexed="14"/>
      <name val="Times New Roman"/>
      <family val="1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8"/>
      <name val="Helvetica"/>
      <family val="2"/>
    </font>
    <font>
      <sz val="8"/>
      <color indexed="47"/>
      <name val="Arial"/>
      <family val="2"/>
    </font>
    <font>
      <sz val="14"/>
      <name val="Helvetica"/>
      <family val="2"/>
    </font>
    <font>
      <sz val="8"/>
      <color indexed="40"/>
      <name val="Arial"/>
      <family val="2"/>
    </font>
    <font>
      <sz val="8"/>
      <color indexed="10"/>
      <name val="Arial"/>
      <family val="2"/>
    </font>
    <font>
      <sz val="11"/>
      <color indexed="8"/>
      <name val="Arial"/>
      <family val="2"/>
    </font>
    <font>
      <sz val="11"/>
      <color indexed="8"/>
      <name val="Czcionka tekstu podstawowego"/>
      <family val="2"/>
    </font>
    <font>
      <sz val="8"/>
      <name val="Times New Roman"/>
      <family val="1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name val="Helvetica"/>
      <family val="2"/>
    </font>
    <font>
      <b/>
      <u/>
      <sz val="10"/>
      <name val="Helv"/>
    </font>
    <font>
      <sz val="8"/>
      <name val="Helv"/>
    </font>
    <font>
      <sz val="10"/>
      <name val="Century Gothic"/>
      <family val="2"/>
    </font>
    <font>
      <sz val="10"/>
      <color indexed="19"/>
      <name val="Arial"/>
      <family val="2"/>
    </font>
    <font>
      <sz val="12"/>
      <name val="Arial MT"/>
    </font>
    <font>
      <b/>
      <sz val="16"/>
      <color indexed="24"/>
      <name val="Univers 45 Light"/>
      <family val="2"/>
    </font>
    <font>
      <b/>
      <sz val="14"/>
      <name val="Arial"/>
      <family val="2"/>
    </font>
    <font>
      <b/>
      <sz val="10"/>
      <name val="Helv"/>
    </font>
    <font>
      <b/>
      <sz val="10"/>
      <color indexed="57"/>
      <name val="Arial"/>
      <family val="2"/>
    </font>
    <font>
      <b/>
      <sz val="24"/>
      <name val="Helvetica"/>
      <family val="2"/>
    </font>
    <font>
      <sz val="10"/>
      <color indexed="64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Times New Roman"/>
      <family val="1"/>
      <charset val="204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86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238"/>
    </font>
    <font>
      <sz val="10"/>
      <name val="Times New Roman"/>
      <family val="1"/>
      <charset val="186"/>
    </font>
    <font>
      <sz val="11"/>
      <color indexed="60"/>
      <name val="Calibri"/>
      <family val="2"/>
      <charset val="186"/>
    </font>
    <font>
      <sz val="1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20"/>
      <name val="Calibri"/>
      <family val="2"/>
      <charset val="238"/>
    </font>
    <font>
      <i/>
      <sz val="11"/>
      <color indexed="23"/>
      <name val="Calibri"/>
      <family val="2"/>
      <charset val="186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186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186"/>
    </font>
    <font>
      <sz val="11"/>
      <color rgb="FF9C0006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1"/>
      <color rgb="FF80808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charset val="238"/>
    </font>
    <font>
      <b/>
      <i/>
      <sz val="8"/>
      <name val="Calibri"/>
      <family val="2"/>
    </font>
    <font>
      <i/>
      <sz val="8"/>
      <name val="Calibri"/>
      <family val="2"/>
    </font>
    <font>
      <sz val="10"/>
      <color rgb="FF0070C0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b/>
      <sz val="10"/>
      <color rgb="FF0070C0"/>
      <name val="Calibri"/>
      <family val="2"/>
    </font>
    <font>
      <b/>
      <sz val="10"/>
      <color rgb="FF00B050"/>
      <name val="Calibri"/>
      <family val="2"/>
    </font>
    <font>
      <i/>
      <sz val="10"/>
      <name val="Calibri"/>
      <family val="2"/>
    </font>
    <font>
      <sz val="10"/>
      <color theme="4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4"/>
      <name val="Calibri"/>
      <family val="2"/>
    </font>
    <font>
      <sz val="9"/>
      <color rgb="FFFF0000"/>
      <name val="Calibri"/>
      <family val="2"/>
    </font>
    <font>
      <sz val="11"/>
      <color theme="0"/>
      <name val="Calibri"/>
      <family val="2"/>
    </font>
    <font>
      <u/>
      <sz val="9"/>
      <name val="Calibri"/>
      <family val="2"/>
    </font>
    <font>
      <sz val="9"/>
      <name val="Calibri"/>
      <family val="2"/>
      <scheme val="minor"/>
    </font>
    <font>
      <sz val="9"/>
      <color theme="4"/>
      <name val="Calibri"/>
      <family val="2"/>
    </font>
    <font>
      <sz val="9"/>
      <color rgb="FF0070C0"/>
      <name val="Calibri"/>
      <family val="2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4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vertAlign val="superscript"/>
      <sz val="10"/>
      <name val="Calibri"/>
      <family val="2"/>
    </font>
    <font>
      <i/>
      <sz val="10"/>
      <color rgb="FFFF0000"/>
      <name val="Calibri"/>
      <family val="2"/>
      <scheme val="minor"/>
    </font>
    <font>
      <vertAlign val="superscript"/>
      <sz val="10"/>
      <name val="Calibri"/>
      <family val="2"/>
      <scheme val="minor"/>
    </font>
    <font>
      <strike/>
      <sz val="9"/>
      <color rgb="FF00B050"/>
      <name val="Calibri"/>
      <family val="2"/>
    </font>
    <font>
      <sz val="11"/>
      <color rgb="FF00B050"/>
      <name val="Arial"/>
      <family val="2"/>
    </font>
    <font>
      <b/>
      <sz val="9"/>
      <color theme="4"/>
      <name val="Calibri"/>
      <family val="2"/>
    </font>
    <font>
      <b/>
      <sz val="9"/>
      <color rgb="FF00B050"/>
      <name val="Calibri"/>
      <family val="2"/>
    </font>
    <font>
      <i/>
      <sz val="9"/>
      <color rgb="FF00B050"/>
      <name val="Calibri"/>
      <family val="2"/>
    </font>
    <font>
      <b/>
      <i/>
      <sz val="9"/>
      <name val="Calibri"/>
      <family val="2"/>
    </font>
    <font>
      <i/>
      <sz val="9"/>
      <color theme="4"/>
      <name val="Calibri"/>
      <family val="2"/>
    </font>
    <font>
      <i/>
      <sz val="9"/>
      <color rgb="FF0070C0"/>
      <name val="Calibri"/>
      <family val="2"/>
    </font>
    <font>
      <i/>
      <strike/>
      <sz val="9"/>
      <name val="Calibri"/>
      <family val="2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rgb="FFFF0000"/>
      <name val="Calibri"/>
      <family val="2"/>
    </font>
    <font>
      <b/>
      <sz val="9"/>
      <name val="Calibri"/>
      <family val="2"/>
      <charset val="238"/>
    </font>
  </fonts>
  <fills count="8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>
        <fgColor indexed="9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indexed="44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</patternFill>
    </fill>
    <fill>
      <patternFill patternType="mediumGray">
        <fgColor indexed="11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darkUp">
        <fgColor indexed="55"/>
        <bgColor indexed="22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8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5" fillId="0" borderId="0" applyFont="0" applyFill="0" applyBorder="0" applyAlignment="0" applyProtection="0"/>
    <xf numFmtId="0" fontId="5" fillId="0" borderId="0"/>
    <xf numFmtId="0" fontId="17" fillId="10" borderId="0" applyNumberFormat="0" applyBorder="0" applyAlignment="0" applyProtection="0"/>
    <xf numFmtId="172" fontId="5" fillId="0" borderId="0" applyFont="0" applyFill="0" applyBorder="0" applyAlignment="0" applyProtection="0"/>
    <xf numFmtId="177" fontId="37" fillId="14" borderId="0" applyBorder="0">
      <alignment horizontal="center"/>
      <protection locked="0"/>
    </xf>
    <xf numFmtId="177" fontId="37" fillId="0" borderId="0" applyFill="0" applyBorder="0">
      <alignment horizontal="center"/>
    </xf>
    <xf numFmtId="0" fontId="7" fillId="0" borderId="0" applyNumberFormat="0" applyFill="0" applyBorder="0" applyAlignment="0" applyProtection="0"/>
    <xf numFmtId="0" fontId="38" fillId="0" borderId="0" applyFont="0" applyFill="0" applyBorder="0" applyAlignment="0" applyProtection="0"/>
    <xf numFmtId="0" fontId="7" fillId="0" borderId="0" applyFont="0" applyFill="0" applyBorder="0" applyAlignment="0" applyProtection="0"/>
    <xf numFmtId="178" fontId="37" fillId="14" borderId="0" applyBorder="0">
      <alignment horizontal="center"/>
      <protection locked="0"/>
    </xf>
    <xf numFmtId="178" fontId="37" fillId="0" borderId="0" applyFill="0" applyBorder="0">
      <alignment horizontal="center"/>
    </xf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179" fontId="37" fillId="14" borderId="0" applyBorder="0">
      <alignment horizontal="center"/>
      <protection locked="0"/>
    </xf>
    <xf numFmtId="179" fontId="37" fillId="0" borderId="0" applyFill="0" applyBorder="0">
      <alignment horizontal="center"/>
    </xf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17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7" fillId="0" borderId="0"/>
    <xf numFmtId="0" fontId="17" fillId="10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9" fillId="0" borderId="37">
      <alignment horizontal="center" vertical="center"/>
    </xf>
    <xf numFmtId="0" fontId="7" fillId="33" borderId="38" applyNumberFormat="0" applyFont="0" applyAlignment="0" applyProtection="0"/>
    <xf numFmtId="0" fontId="25" fillId="34" borderId="39" applyNumberFormat="0" applyAlignment="0" applyProtection="0"/>
    <xf numFmtId="0" fontId="40" fillId="35" borderId="37"/>
    <xf numFmtId="0" fontId="41" fillId="0" borderId="0" applyFont="0" applyFill="0" applyBorder="0" applyAlignment="0" applyProtection="0"/>
    <xf numFmtId="180" fontId="42" fillId="35" borderId="37" applyBorder="0"/>
    <xf numFmtId="0" fontId="40" fillId="35" borderId="37">
      <alignment horizontal="center"/>
      <protection locked="0"/>
    </xf>
    <xf numFmtId="0" fontId="34" fillId="34" borderId="40" applyNumberFormat="0" applyAlignment="0" applyProtection="0"/>
    <xf numFmtId="0" fontId="36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43" fillId="33" borderId="38" applyNumberFormat="0" applyFont="0" applyAlignment="0" applyProtection="0"/>
    <xf numFmtId="0" fontId="25" fillId="34" borderId="39" applyNumberFormat="0" applyAlignment="0" applyProtection="0"/>
    <xf numFmtId="0" fontId="25" fillId="34" borderId="39" applyNumberFormat="0" applyAlignment="0" applyProtection="0"/>
    <xf numFmtId="0" fontId="25" fillId="34" borderId="39" applyNumberFormat="0" applyAlignment="0" applyProtection="0"/>
    <xf numFmtId="181" fontId="18" fillId="0" borderId="0" applyNumberFormat="0" applyFont="0" applyAlignment="0">
      <alignment vertical="top"/>
    </xf>
    <xf numFmtId="0" fontId="24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44" fillId="0" borderId="0"/>
    <xf numFmtId="182" fontId="45" fillId="36" borderId="22">
      <alignment horizontal="center"/>
    </xf>
    <xf numFmtId="183" fontId="7" fillId="37" borderId="41" applyNumberFormat="0">
      <alignment vertical="center"/>
    </xf>
    <xf numFmtId="184" fontId="7" fillId="2" borderId="41" applyNumberFormat="0">
      <alignment vertical="center"/>
    </xf>
    <xf numFmtId="1" fontId="7" fillId="38" borderId="41" applyNumberFormat="0">
      <alignment vertical="center"/>
    </xf>
    <xf numFmtId="183" fontId="7" fillId="38" borderId="41" applyNumberFormat="0">
      <alignment vertical="center"/>
    </xf>
    <xf numFmtId="183" fontId="7" fillId="5" borderId="41" applyNumberFormat="0">
      <alignment vertical="center"/>
    </xf>
    <xf numFmtId="185" fontId="46" fillId="0" borderId="0"/>
    <xf numFmtId="3" fontId="7" fillId="0" borderId="41" applyNumberFormat="0">
      <alignment vertical="center"/>
    </xf>
    <xf numFmtId="186" fontId="5" fillId="39" borderId="41" applyNumberFormat="0" applyFont="0" applyAlignment="0">
      <alignment vertical="center"/>
    </xf>
    <xf numFmtId="183" fontId="5" fillId="40" borderId="41" applyNumberFormat="0">
      <alignment vertical="center"/>
    </xf>
    <xf numFmtId="0" fontId="25" fillId="34" borderId="39" applyNumberFormat="0" applyAlignment="0" applyProtection="0"/>
    <xf numFmtId="0" fontId="25" fillId="34" borderId="39" applyNumberFormat="0" applyAlignment="0" applyProtection="0"/>
    <xf numFmtId="0" fontId="25" fillId="34" borderId="39" applyNumberFormat="0" applyAlignment="0" applyProtection="0"/>
    <xf numFmtId="0" fontId="19" fillId="41" borderId="42" applyNumberFormat="0" applyAlignment="0" applyProtection="0"/>
    <xf numFmtId="0" fontId="32" fillId="0" borderId="43" applyNumberFormat="0" applyFill="0" applyAlignment="0" applyProtection="0"/>
    <xf numFmtId="0" fontId="32" fillId="0" borderId="43" applyNumberFormat="0" applyFill="0" applyAlignment="0" applyProtection="0"/>
    <xf numFmtId="187" fontId="47" fillId="0" borderId="0" applyFill="0" applyBorder="0" applyProtection="0">
      <alignment horizontal="center" vertical="center"/>
    </xf>
    <xf numFmtId="188" fontId="48" fillId="14" borderId="44">
      <alignment horizontal="center" vertical="center"/>
      <protection locked="0"/>
    </xf>
    <xf numFmtId="188" fontId="49" fillId="0" borderId="0" applyFill="0" applyBorder="0">
      <alignment horizontal="center" vertical="center"/>
    </xf>
    <xf numFmtId="0" fontId="19" fillId="41" borderId="42" applyNumberFormat="0" applyAlignment="0" applyProtection="0"/>
    <xf numFmtId="0" fontId="50" fillId="0" borderId="0" applyNumberFormat="0">
      <alignment horizontal="center" wrapText="1"/>
    </xf>
    <xf numFmtId="165" fontId="5" fillId="0" borderId="0" applyFont="0" applyFill="0" applyBorder="0" applyAlignment="0" applyProtection="0"/>
    <xf numFmtId="189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45" applyFont="0" applyFill="0" applyBorder="0" applyAlignment="0" applyProtection="0">
      <alignment horizontal="right"/>
    </xf>
    <xf numFmtId="0" fontId="43" fillId="33" borderId="38" applyNumberFormat="0" applyFont="0" applyAlignment="0" applyProtection="0"/>
    <xf numFmtId="0" fontId="43" fillId="33" borderId="38" applyNumberFormat="0" applyFont="0" applyAlignment="0" applyProtection="0"/>
    <xf numFmtId="0" fontId="51" fillId="0" borderId="0" applyFill="0" applyBorder="0"/>
    <xf numFmtId="183" fontId="52" fillId="42" borderId="0" applyFont="0" applyAlignment="0">
      <alignment vertical="center" wrapText="1"/>
    </xf>
    <xf numFmtId="183" fontId="53" fillId="42" borderId="22" applyNumberFormat="0" applyBorder="0" applyAlignment="0">
      <alignment vertical="center" wrapText="1"/>
    </xf>
    <xf numFmtId="0" fontId="54" fillId="0" borderId="0"/>
    <xf numFmtId="0" fontId="54" fillId="0" borderId="0"/>
    <xf numFmtId="174" fontId="43" fillId="0" borderId="0" applyFont="0" applyFill="0" applyBorder="0" applyAlignment="0" applyProtection="0"/>
    <xf numFmtId="0" fontId="24" fillId="16" borderId="0" applyNumberFormat="0" applyBorder="0" applyAlignment="0" applyProtection="0"/>
    <xf numFmtId="38" fontId="55" fillId="35" borderId="46"/>
    <xf numFmtId="0" fontId="7" fillId="0" borderId="0" applyFont="0" applyFill="0" applyBorder="0" applyAlignment="0" applyProtection="0"/>
    <xf numFmtId="190" fontId="7" fillId="43" borderId="0" applyNumberFormat="0" applyFont="0" applyBorder="0" applyAlignment="0" applyProtection="0"/>
    <xf numFmtId="191" fontId="43" fillId="0" borderId="0" applyFont="0" applyFill="0" applyBorder="0" applyAlignment="0" applyProtection="0"/>
    <xf numFmtId="192" fontId="43" fillId="0" borderId="0" applyFont="0" applyFill="0" applyBorder="0" applyAlignment="0" applyProtection="0"/>
    <xf numFmtId="193" fontId="56" fillId="0" borderId="0" applyFill="0" applyBorder="0">
      <alignment horizontal="center" vertical="center"/>
    </xf>
    <xf numFmtId="0" fontId="31" fillId="20" borderId="39" applyNumberFormat="0" applyAlignment="0" applyProtection="0"/>
    <xf numFmtId="0" fontId="30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1" fillId="20" borderId="39" applyNumberFormat="0" applyAlignment="0" applyProtection="0"/>
    <xf numFmtId="0" fontId="31" fillId="20" borderId="39" applyNumberFormat="0" applyAlignment="0" applyProtection="0"/>
    <xf numFmtId="0" fontId="21" fillId="0" borderId="47" applyNumberFormat="0" applyFill="0" applyAlignment="0" applyProtection="0"/>
    <xf numFmtId="0" fontId="26" fillId="0" borderId="0" applyNumberForma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44" borderId="48" applyNumberFormat="0">
      <alignment vertical="center"/>
    </xf>
    <xf numFmtId="0" fontId="26" fillId="0" borderId="0" applyNumberFormat="0" applyFill="0" applyBorder="0" applyAlignment="0" applyProtection="0"/>
    <xf numFmtId="197" fontId="7" fillId="6" borderId="0" applyNumberFormat="0" applyFont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98" fontId="59" fillId="0" borderId="0">
      <alignment horizontal="right" vertical="top"/>
    </xf>
    <xf numFmtId="199" fontId="60" fillId="0" borderId="0">
      <alignment horizontal="right" vertical="top"/>
    </xf>
    <xf numFmtId="0" fontId="59" fillId="0" borderId="0">
      <alignment horizontal="right" vertical="top"/>
    </xf>
    <xf numFmtId="0" fontId="60" fillId="0" borderId="0" applyFill="0" applyBorder="0">
      <alignment horizontal="right" vertical="top"/>
    </xf>
    <xf numFmtId="200" fontId="60" fillId="0" borderId="0" applyFill="0" applyBorder="0">
      <alignment horizontal="right" vertical="top"/>
    </xf>
    <xf numFmtId="201" fontId="60" fillId="0" borderId="0" applyFill="0" applyBorder="0">
      <alignment horizontal="right" vertical="top"/>
    </xf>
    <xf numFmtId="202" fontId="60" fillId="0" borderId="0" applyFill="0" applyBorder="0">
      <alignment horizontal="right" vertical="top"/>
    </xf>
    <xf numFmtId="0" fontId="61" fillId="0" borderId="0">
      <alignment horizontal="center" wrapText="1"/>
    </xf>
    <xf numFmtId="203" fontId="62" fillId="0" borderId="0" applyFill="0" applyBorder="0">
      <alignment vertical="top"/>
    </xf>
    <xf numFmtId="203" fontId="63" fillId="0" borderId="0" applyFill="0" applyBorder="0" applyProtection="0">
      <alignment vertical="top"/>
    </xf>
    <xf numFmtId="203" fontId="64" fillId="0" borderId="0">
      <alignment vertical="top"/>
    </xf>
    <xf numFmtId="175" fontId="60" fillId="0" borderId="0" applyFill="0" applyBorder="0" applyAlignment="0" applyProtection="0">
      <alignment horizontal="right" vertical="top"/>
    </xf>
    <xf numFmtId="203" fontId="53" fillId="0" borderId="0"/>
    <xf numFmtId="0" fontId="60" fillId="0" borderId="0" applyFill="0" applyBorder="0">
      <alignment horizontal="left" vertical="top"/>
    </xf>
    <xf numFmtId="204" fontId="7" fillId="0" borderId="0" applyFon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186" fontId="8" fillId="0" borderId="0">
      <alignment vertical="top"/>
    </xf>
    <xf numFmtId="0" fontId="7" fillId="5" borderId="40" applyNumberFormat="0">
      <alignment vertical="center"/>
    </xf>
    <xf numFmtId="0" fontId="65" fillId="0" borderId="0" applyNumberFormat="0" applyFill="0" applyBorder="0" applyAlignment="0" applyProtection="0"/>
    <xf numFmtId="0" fontId="5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90" fontId="66" fillId="0" borderId="0" applyNumberFormat="0" applyFill="0" applyBorder="0" applyAlignment="0" applyProtection="0"/>
    <xf numFmtId="0" fontId="5" fillId="0" borderId="0"/>
    <xf numFmtId="185" fontId="5" fillId="0" borderId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67" fillId="5" borderId="49" applyNumberFormat="0">
      <alignment vertical="center"/>
    </xf>
    <xf numFmtId="0" fontId="27" fillId="17" borderId="0" applyNumberFormat="0" applyBorder="0" applyAlignment="0" applyProtection="0"/>
    <xf numFmtId="0" fontId="24" fillId="16" borderId="0" applyNumberFormat="0" applyBorder="0" applyAlignment="0" applyProtection="0"/>
    <xf numFmtId="0" fontId="27" fillId="17" borderId="0" applyNumberFormat="0" applyBorder="0" applyAlignment="0" applyProtection="0"/>
    <xf numFmtId="197" fontId="68" fillId="0" borderId="0" applyNumberFormat="0" applyFill="0" applyBorder="0" applyAlignment="0" applyProtection="0"/>
    <xf numFmtId="0" fontId="69" fillId="45" borderId="0"/>
    <xf numFmtId="0" fontId="18" fillId="46" borderId="0" applyNumberFormat="0" applyFill="0" applyBorder="0" applyAlignment="0" applyProtection="0"/>
    <xf numFmtId="0" fontId="70" fillId="11" borderId="0" applyNumberFormat="0" applyFill="0" applyBorder="0" applyAlignment="0" applyProtection="0"/>
    <xf numFmtId="0" fontId="30" fillId="0" borderId="36" applyNumberFormat="0" applyFill="0" applyAlignment="0" applyProtection="0"/>
    <xf numFmtId="0" fontId="7" fillId="0" borderId="0" applyFill="0" applyBorder="0"/>
    <xf numFmtId="0" fontId="71" fillId="0" borderId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43" fillId="33" borderId="38" applyNumberFormat="0" applyFont="0" applyAlignment="0" applyProtection="0"/>
    <xf numFmtId="0" fontId="43" fillId="33" borderId="38" applyNumberFormat="0" applyFont="0" applyAlignment="0" applyProtection="0"/>
    <xf numFmtId="0" fontId="24" fillId="16" borderId="0" applyNumberFormat="0" applyBorder="0" applyAlignment="0" applyProtection="0"/>
    <xf numFmtId="205" fontId="58" fillId="0" borderId="0" applyFont="0" applyBorder="0" applyAlignment="0"/>
    <xf numFmtId="0" fontId="72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24" fillId="16" borderId="0" applyNumberFormat="0" applyBorder="0" applyAlignment="0" applyProtection="0"/>
    <xf numFmtId="0" fontId="31" fillId="20" borderId="39" applyNumberFormat="0" applyAlignment="0" applyProtection="0"/>
    <xf numFmtId="186" fontId="73" fillId="0" borderId="0">
      <alignment vertical="top"/>
    </xf>
    <xf numFmtId="0" fontId="74" fillId="35" borderId="50"/>
    <xf numFmtId="183" fontId="75" fillId="35" borderId="44" applyNumberFormat="0">
      <alignment vertical="center"/>
      <protection locked="0"/>
    </xf>
    <xf numFmtId="0" fontId="75" fillId="47" borderId="44" applyNumberFormat="0">
      <alignment vertical="center"/>
      <protection locked="0"/>
    </xf>
    <xf numFmtId="0" fontId="76" fillId="2" borderId="46" applyNumberFormat="0" applyAlignment="0">
      <alignment horizontal="left"/>
      <protection locked="0"/>
    </xf>
    <xf numFmtId="0" fontId="76" fillId="2" borderId="46" applyNumberFormat="0" applyAlignment="0">
      <alignment horizontal="left"/>
      <protection locked="0"/>
    </xf>
    <xf numFmtId="0" fontId="76" fillId="2" borderId="46" applyNumberFormat="0" applyAlignment="0">
      <alignment horizontal="left"/>
      <protection locked="0"/>
    </xf>
    <xf numFmtId="0" fontId="76" fillId="2" borderId="46" applyNumberFormat="0" applyAlignment="0">
      <alignment horizontal="left"/>
      <protection locked="0"/>
    </xf>
    <xf numFmtId="0" fontId="7" fillId="35" borderId="51" applyNumberFormat="0" applyAlignment="0">
      <protection locked="0"/>
    </xf>
    <xf numFmtId="0" fontId="24" fillId="16" borderId="0" applyNumberFormat="0" applyBorder="0" applyAlignment="0" applyProtection="0"/>
    <xf numFmtId="0" fontId="77" fillId="0" borderId="0" applyNumberFormat="0" applyFill="0" applyBorder="0" applyProtection="0">
      <alignment horizontal="centerContinuous" wrapText="1"/>
    </xf>
    <xf numFmtId="0" fontId="36" fillId="0" borderId="0" applyNumberFormat="0" applyFill="0" applyBorder="0" applyAlignment="0" applyProtection="0"/>
    <xf numFmtId="0" fontId="34" fillId="34" borderId="40" applyNumberFormat="0" applyAlignment="0" applyProtection="0"/>
    <xf numFmtId="0" fontId="31" fillId="20" borderId="39" applyNumberFormat="0" applyAlignment="0" applyProtection="0"/>
    <xf numFmtId="0" fontId="21" fillId="0" borderId="47" applyNumberFormat="0" applyFill="0" applyAlignment="0" applyProtection="0"/>
    <xf numFmtId="165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41" borderId="42" applyNumberFormat="0" applyAlignment="0" applyProtection="0"/>
    <xf numFmtId="0" fontId="19" fillId="41" borderId="42" applyNumberFormat="0" applyAlignment="0" applyProtection="0"/>
    <xf numFmtId="0" fontId="19" fillId="41" borderId="42" applyNumberFormat="0" applyAlignment="0" applyProtection="0"/>
    <xf numFmtId="38" fontId="78" fillId="0" borderId="0"/>
    <xf numFmtId="38" fontId="79" fillId="0" borderId="0"/>
    <xf numFmtId="38" fontId="80" fillId="0" borderId="0"/>
    <xf numFmtId="38" fontId="81" fillId="0" borderId="0"/>
    <xf numFmtId="0" fontId="37" fillId="0" borderId="0"/>
    <xf numFmtId="0" fontId="37" fillId="0" borderId="0"/>
    <xf numFmtId="186" fontId="70" fillId="0" borderId="0" applyFont="0">
      <alignment vertical="top"/>
    </xf>
    <xf numFmtId="0" fontId="32" fillId="0" borderId="43" applyNumberFormat="0" applyFill="0" applyAlignment="0" applyProtection="0"/>
    <xf numFmtId="0" fontId="82" fillId="0" borderId="0" applyNumberFormat="0" applyFill="0" applyBorder="0" applyAlignment="0" applyProtection="0"/>
    <xf numFmtId="0" fontId="25" fillId="34" borderId="39" applyNumberFormat="0" applyAlignment="0" applyProtection="0"/>
    <xf numFmtId="0" fontId="32" fillId="0" borderId="43" applyNumberFormat="0" applyFill="0" applyAlignment="0" applyProtection="0"/>
    <xf numFmtId="0" fontId="32" fillId="0" borderId="43" applyNumberFormat="0" applyFill="0" applyAlignment="0" applyProtection="0"/>
    <xf numFmtId="0" fontId="32" fillId="0" borderId="43" applyNumberFormat="0" applyFill="0" applyAlignment="0" applyProtection="0"/>
    <xf numFmtId="206" fontId="83" fillId="0" borderId="0" applyFill="0">
      <alignment horizontal="center"/>
    </xf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3" fillId="33" borderId="38" applyNumberFormat="0" applyFont="0" applyAlignment="0" applyProtection="0"/>
    <xf numFmtId="0" fontId="84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85" fillId="0" borderId="0" applyNumberFormat="0" applyFill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5" fillId="37" borderId="52" applyNumberFormat="0" applyFont="0" applyFill="0" applyAlignment="0" applyProtection="0">
      <alignment vertical="center"/>
      <protection locked="0"/>
    </xf>
    <xf numFmtId="0" fontId="86" fillId="0" borderId="0" applyNumberFormat="0" applyBorder="0">
      <alignment horizontal="left" vertical="top"/>
    </xf>
    <xf numFmtId="0" fontId="75" fillId="37" borderId="52" applyNumberFormat="0" applyFont="0" applyFill="0" applyAlignment="0" applyProtection="0">
      <alignment vertical="center"/>
      <protection locked="0"/>
    </xf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43" fillId="0" borderId="0"/>
    <xf numFmtId="0" fontId="43" fillId="0" borderId="0"/>
    <xf numFmtId="166" fontId="5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1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1" fillId="0" borderId="0"/>
    <xf numFmtId="0" fontId="87" fillId="0" borderId="0"/>
    <xf numFmtId="0" fontId="112" fillId="0" borderId="0"/>
    <xf numFmtId="0" fontId="7" fillId="0" borderId="0"/>
    <xf numFmtId="0" fontId="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7" fillId="0" borderId="0"/>
    <xf numFmtId="0" fontId="43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89" fillId="0" borderId="0"/>
    <xf numFmtId="0" fontId="7" fillId="33" borderId="38" applyNumberFormat="0" applyFont="0" applyAlignment="0" applyProtection="0"/>
    <xf numFmtId="0" fontId="7" fillId="33" borderId="38" applyNumberFormat="0" applyFont="0" applyAlignment="0" applyProtection="0"/>
    <xf numFmtId="197" fontId="90" fillId="0" borderId="0" applyNumberFormat="0" applyFill="0" applyBorder="0" applyAlignment="0" applyProtection="0"/>
    <xf numFmtId="0" fontId="2" fillId="33" borderId="38" applyNumberFormat="0" applyFont="0" applyAlignment="0" applyProtection="0"/>
    <xf numFmtId="207" fontId="7" fillId="0" borderId="0" applyFont="0" applyFill="0" applyBorder="0" applyAlignment="0" applyProtection="0"/>
    <xf numFmtId="0" fontId="7" fillId="0" borderId="37"/>
    <xf numFmtId="0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0" fontId="91" fillId="0" borderId="37" applyBorder="0"/>
    <xf numFmtId="1" fontId="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34" fillId="34" borderId="40" applyNumberFormat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3" fillId="33" borderId="38" applyNumberFormat="0" applyFon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54" fillId="0" borderId="0"/>
    <xf numFmtId="9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92" fillId="0" borderId="53">
      <alignment horizontal="center"/>
    </xf>
    <xf numFmtId="0" fontId="70" fillId="0" borderId="12" applyFont="0">
      <alignment horizontal="right"/>
    </xf>
    <xf numFmtId="0" fontId="93" fillId="0" borderId="54">
      <alignment horizontal="center"/>
    </xf>
    <xf numFmtId="0" fontId="93" fillId="0" borderId="54">
      <alignment horizontal="center"/>
    </xf>
    <xf numFmtId="0" fontId="93" fillId="0" borderId="54">
      <alignment horizontal="center"/>
    </xf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4" fillId="49" borderId="55" applyNumberFormat="0" applyFon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Fill="0" applyBorder="0" applyProtection="0">
      <alignment vertical="center"/>
    </xf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4" fillId="34" borderId="40" applyNumberFormat="0" applyAlignment="0" applyProtection="0"/>
    <xf numFmtId="0" fontId="32" fillId="0" borderId="43" applyNumberFormat="0" applyFill="0" applyAlignment="0" applyProtection="0"/>
    <xf numFmtId="4" fontId="93" fillId="35" borderId="40" applyNumberFormat="0" applyProtection="0">
      <alignment vertical="center"/>
    </xf>
    <xf numFmtId="4" fontId="96" fillId="35" borderId="40" applyNumberFormat="0" applyProtection="0">
      <alignment vertical="center"/>
    </xf>
    <xf numFmtId="4" fontId="93" fillId="35" borderId="40" applyNumberFormat="0" applyProtection="0">
      <alignment horizontal="left" vertical="center" indent="1"/>
    </xf>
    <xf numFmtId="4" fontId="93" fillId="35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3" fillId="50" borderId="40" applyNumberFormat="0" applyProtection="0">
      <alignment horizontal="right" vertical="center"/>
    </xf>
    <xf numFmtId="4" fontId="93" fillId="42" borderId="40" applyNumberFormat="0" applyProtection="0">
      <alignment horizontal="right" vertical="center"/>
    </xf>
    <xf numFmtId="4" fontId="93" fillId="51" borderId="40" applyNumberFormat="0" applyProtection="0">
      <alignment horizontal="right" vertical="center"/>
    </xf>
    <xf numFmtId="4" fontId="93" fillId="44" borderId="40" applyNumberFormat="0" applyProtection="0">
      <alignment horizontal="right" vertical="center"/>
    </xf>
    <xf numFmtId="4" fontId="93" fillId="52" borderId="40" applyNumberFormat="0" applyProtection="0">
      <alignment horizontal="right" vertical="center"/>
    </xf>
    <xf numFmtId="4" fontId="93" fillId="53" borderId="40" applyNumberFormat="0" applyProtection="0">
      <alignment horizontal="right" vertical="center"/>
    </xf>
    <xf numFmtId="4" fontId="93" fillId="54" borderId="40" applyNumberFormat="0" applyProtection="0">
      <alignment horizontal="right" vertical="center"/>
    </xf>
    <xf numFmtId="4" fontId="93" fillId="55" borderId="40" applyNumberFormat="0" applyProtection="0">
      <alignment horizontal="right" vertical="center"/>
    </xf>
    <xf numFmtId="4" fontId="93" fillId="56" borderId="40" applyNumberFormat="0" applyProtection="0">
      <alignment horizontal="right" vertical="center"/>
    </xf>
    <xf numFmtId="4" fontId="92" fillId="57" borderId="40" applyNumberFormat="0" applyProtection="0">
      <alignment horizontal="left" vertical="center" indent="1"/>
    </xf>
    <xf numFmtId="4" fontId="93" fillId="58" borderId="56" applyNumberFormat="0" applyProtection="0">
      <alignment horizontal="left" vertical="center" indent="1"/>
    </xf>
    <xf numFmtId="4" fontId="97" fillId="59" borderId="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3" fillId="58" borderId="40" applyNumberFormat="0" applyProtection="0">
      <alignment horizontal="left" vertical="center" indent="1"/>
    </xf>
    <xf numFmtId="4" fontId="93" fillId="60" borderId="40" applyNumberFormat="0" applyProtection="0">
      <alignment horizontal="left" vertical="center" indent="1"/>
    </xf>
    <xf numFmtId="0" fontId="7" fillId="60" borderId="40" applyNumberFormat="0" applyProtection="0">
      <alignment horizontal="left" vertical="center" indent="1"/>
    </xf>
    <xf numFmtId="0" fontId="7" fillId="60" borderId="40" applyNumberFormat="0" applyProtection="0">
      <alignment horizontal="left" vertical="center" indent="1"/>
    </xf>
    <xf numFmtId="0" fontId="7" fillId="61" borderId="40" applyNumberFormat="0" applyProtection="0">
      <alignment horizontal="left" vertical="center" indent="1"/>
    </xf>
    <xf numFmtId="0" fontId="7" fillId="61" borderId="40" applyNumberFormat="0" applyProtection="0">
      <alignment horizontal="left" vertical="center" indent="1"/>
    </xf>
    <xf numFmtId="0" fontId="7" fillId="5" borderId="40" applyNumberFormat="0" applyProtection="0">
      <alignment horizontal="left" vertical="center" indent="1"/>
    </xf>
    <xf numFmtId="0" fontId="7" fillId="5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3" fillId="2" borderId="40" applyNumberFormat="0" applyProtection="0">
      <alignment vertical="center"/>
    </xf>
    <xf numFmtId="4" fontId="96" fillId="2" borderId="40" applyNumberFormat="0" applyProtection="0">
      <alignment vertical="center"/>
    </xf>
    <xf numFmtId="4" fontId="93" fillId="2" borderId="40" applyNumberFormat="0" applyProtection="0">
      <alignment horizontal="left" vertical="center" indent="1"/>
    </xf>
    <xf numFmtId="4" fontId="93" fillId="2" borderId="40" applyNumberFormat="0" applyProtection="0">
      <alignment horizontal="left" vertical="center" indent="1"/>
    </xf>
    <xf numFmtId="4" fontId="93" fillId="58" borderId="40" applyNumberFormat="0" applyProtection="0">
      <alignment horizontal="right" vertical="center"/>
    </xf>
    <xf numFmtId="4" fontId="96" fillId="58" borderId="40" applyNumberFormat="0" applyProtection="0">
      <alignment horizontal="right" vertical="center"/>
    </xf>
    <xf numFmtId="0" fontId="7" fillId="40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0" fontId="98" fillId="0" borderId="0"/>
    <xf numFmtId="4" fontId="99" fillId="58" borderId="40" applyNumberFormat="0" applyProtection="0">
      <alignment horizontal="right" vertical="center"/>
    </xf>
    <xf numFmtId="0" fontId="27" fillId="17" borderId="0" applyNumberFormat="0" applyBorder="0" applyAlignment="0" applyProtection="0"/>
    <xf numFmtId="0" fontId="24" fillId="16" borderId="0" applyNumberFormat="0" applyBorder="0" applyAlignment="0" applyProtection="0"/>
    <xf numFmtId="183" fontId="52" fillId="42" borderId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3" fontId="18" fillId="62" borderId="0"/>
    <xf numFmtId="0" fontId="31" fillId="20" borderId="39" applyNumberFormat="0" applyAlignment="0" applyProtection="0"/>
    <xf numFmtId="0" fontId="25" fillId="34" borderId="39" applyNumberFormat="0" applyAlignment="0" applyProtection="0"/>
    <xf numFmtId="0" fontId="100" fillId="0" borderId="0" applyNumberFormat="0" applyFill="0" applyBorder="0" applyAlignment="0" applyProtection="0"/>
    <xf numFmtId="0" fontId="34" fillId="34" borderId="40" applyNumberFormat="0" applyAlignment="0" applyProtection="0"/>
    <xf numFmtId="0" fontId="5" fillId="56" borderId="41" applyNumberFormat="0">
      <alignment horizontal="center" vertical="center"/>
      <protection locked="0"/>
    </xf>
    <xf numFmtId="0" fontId="43" fillId="0" borderId="0"/>
    <xf numFmtId="0" fontId="43" fillId="0" borderId="0"/>
    <xf numFmtId="0" fontId="1" fillId="0" borderId="0"/>
    <xf numFmtId="0" fontId="101" fillId="0" borderId="33" applyNumberFormat="0" applyFill="0" applyBorder="0" applyAlignment="0" applyProtection="0">
      <alignment horizontal="left"/>
    </xf>
    <xf numFmtId="14" fontId="102" fillId="0" borderId="17" applyNumberFormat="0" applyFill="0" applyBorder="0" applyAlignment="0" applyProtection="0">
      <alignment horizontal="center"/>
    </xf>
    <xf numFmtId="0" fontId="7" fillId="0" borderId="0"/>
    <xf numFmtId="0" fontId="103" fillId="0" borderId="0">
      <alignment horizontal="center" vertical="center"/>
    </xf>
    <xf numFmtId="0" fontId="7" fillId="0" borderId="0" applyNumberFormat="0" applyFill="0" applyBorder="0" applyAlignment="0" applyProtection="0"/>
    <xf numFmtId="0" fontId="58" fillId="0" borderId="32" applyFont="0" applyFill="0" applyAlignment="0" applyProtection="0"/>
    <xf numFmtId="197" fontId="104" fillId="0" borderId="57" applyNumberFormat="0" applyFon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32" fillId="0" borderId="43" applyNumberFormat="0" applyFill="0" applyAlignment="0" applyProtection="0"/>
    <xf numFmtId="0" fontId="31" fillId="20" borderId="39" applyNumberFormat="0" applyAlignment="0" applyProtection="0"/>
    <xf numFmtId="0" fontId="94" fillId="0" borderId="58" applyNumberFormat="0" applyFont="0" applyFill="0" applyAlignment="0" applyProtection="0">
      <alignment horizontal="right"/>
    </xf>
    <xf numFmtId="0" fontId="19" fillId="41" borderId="42" applyNumberFormat="0" applyAlignment="0" applyProtection="0"/>
    <xf numFmtId="0" fontId="2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Font="0" applyFill="0" applyBorder="0" applyAlignment="0" applyProtection="0"/>
    <xf numFmtId="0" fontId="19" fillId="41" borderId="42" applyNumberFormat="0" applyAlignment="0" applyProtection="0"/>
    <xf numFmtId="0" fontId="105" fillId="63" borderId="0"/>
    <xf numFmtId="0" fontId="35" fillId="0" borderId="0" applyNumberFormat="0" applyFill="0" applyBorder="0" applyAlignment="0" applyProtection="0"/>
    <xf numFmtId="183" fontId="52" fillId="64" borderId="0" applyNumberFormat="0">
      <alignment vertical="center"/>
    </xf>
    <xf numFmtId="183" fontId="106" fillId="37" borderId="0" applyNumberFormat="0">
      <alignment vertical="center"/>
    </xf>
    <xf numFmtId="183" fontId="107" fillId="0" borderId="0" applyNumberFormat="0">
      <alignment vertical="center"/>
    </xf>
    <xf numFmtId="183" fontId="18" fillId="0" borderId="0" applyNumberFormat="0">
      <alignment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8" fillId="0" borderId="0">
      <alignment vertical="center"/>
    </xf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190" fontId="99" fillId="0" borderId="0" applyNumberFormat="0" applyFill="0" applyBorder="0" applyAlignment="0" applyProtection="0"/>
    <xf numFmtId="197" fontId="104" fillId="0" borderId="59" applyNumberFormat="0" applyFon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58" fillId="0" borderId="60" applyFont="0" applyFill="0" applyAlignment="0" applyProtection="0"/>
    <xf numFmtId="0" fontId="105" fillId="63" borderId="0"/>
    <xf numFmtId="0" fontId="34" fillId="34" borderId="40" applyNumberFormat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16" borderId="0" applyNumberFormat="0" applyBorder="0" applyAlignment="0" applyProtection="0"/>
    <xf numFmtId="183" fontId="5" fillId="65" borderId="0" applyNumberFormat="0" applyFont="0" applyBorder="0" applyAlignment="0" applyProtection="0"/>
    <xf numFmtId="0" fontId="109" fillId="0" borderId="0">
      <alignment vertical="center"/>
    </xf>
    <xf numFmtId="0" fontId="34" fillId="34" borderId="40" applyNumberFormat="0" applyAlignment="0" applyProtection="0"/>
    <xf numFmtId="0" fontId="34" fillId="34" borderId="40" applyNumberFormat="0" applyAlignment="0" applyProtection="0"/>
    <xf numFmtId="208" fontId="58" fillId="0" borderId="0" applyFont="0" applyFill="0" applyBorder="0" applyAlignment="0" applyProtection="0"/>
    <xf numFmtId="209" fontId="4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41" borderId="42" applyNumberFormat="0" applyAlignment="0" applyProtection="0"/>
    <xf numFmtId="0" fontId="32" fillId="0" borderId="43" applyNumberFormat="0" applyFill="0" applyAlignment="0" applyProtection="0"/>
    <xf numFmtId="0" fontId="110" fillId="0" borderId="0" applyNumberFormat="0" applyFill="0" applyBorder="0" applyAlignment="0" applyProtection="0"/>
    <xf numFmtId="210" fontId="43" fillId="0" borderId="0" applyFont="0" applyFill="0" applyBorder="0" applyAlignment="0" applyProtection="0"/>
    <xf numFmtId="211" fontId="4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1" fillId="0" borderId="0"/>
    <xf numFmtId="0" fontId="7" fillId="23" borderId="0" applyNumberFormat="0" applyFont="0" applyBorder="0" applyAlignment="0" applyProtection="0"/>
    <xf numFmtId="0" fontId="19" fillId="41" borderId="4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4" fillId="0" borderId="0"/>
    <xf numFmtId="0" fontId="22" fillId="12" borderId="0" applyNumberFormat="0" applyBorder="0" applyAlignment="0" applyProtection="0"/>
    <xf numFmtId="0" fontId="5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186" fontId="5" fillId="39" borderId="41" applyNumberFormat="0" applyFont="0" applyAlignment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3" fillId="0" borderId="0" applyFont="0" applyFill="0" applyBorder="0" applyAlignment="0" applyProtection="0"/>
    <xf numFmtId="185" fontId="5" fillId="0" borderId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56" borderId="41" applyNumberFormat="0">
      <alignment horizontal="center" vertical="center"/>
      <protection locked="0"/>
    </xf>
    <xf numFmtId="0" fontId="1" fillId="0" borderId="0"/>
    <xf numFmtId="43" fontId="2" fillId="0" borderId="0" applyFont="0" applyFill="0" applyBorder="0" applyAlignment="0" applyProtection="0"/>
    <xf numFmtId="183" fontId="5" fillId="65" borderId="0" applyNumberFormat="0" applyFont="0" applyBorder="0" applyAlignment="0" applyProtection="0"/>
    <xf numFmtId="0" fontId="1" fillId="0" borderId="0"/>
    <xf numFmtId="17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3" fillId="15" borderId="0" applyNumberFormat="0" applyBorder="0" applyAlignment="0" applyProtection="0"/>
    <xf numFmtId="0" fontId="113" fillId="16" borderId="0" applyNumberFormat="0" applyBorder="0" applyAlignment="0" applyProtection="0"/>
    <xf numFmtId="0" fontId="113" fillId="17" borderId="0" applyNumberFormat="0" applyBorder="0" applyAlignment="0" applyProtection="0"/>
    <xf numFmtId="0" fontId="113" fillId="18" borderId="0" applyNumberFormat="0" applyBorder="0" applyAlignment="0" applyProtection="0"/>
    <xf numFmtId="0" fontId="113" fillId="19" borderId="0" applyNumberFormat="0" applyBorder="0" applyAlignment="0" applyProtection="0"/>
    <xf numFmtId="0" fontId="113" fillId="20" borderId="0" applyNumberFormat="0" applyBorder="0" applyAlignment="0" applyProtection="0"/>
    <xf numFmtId="0" fontId="114" fillId="15" borderId="0" applyNumberFormat="0" applyBorder="0" applyAlignment="0" applyProtection="0"/>
    <xf numFmtId="0" fontId="114" fillId="16" borderId="0" applyNumberFormat="0" applyBorder="0" applyAlignment="0" applyProtection="0"/>
    <xf numFmtId="0" fontId="114" fillId="17" borderId="0" applyNumberFormat="0" applyBorder="0" applyAlignment="0" applyProtection="0"/>
    <xf numFmtId="0" fontId="114" fillId="18" borderId="0" applyNumberFormat="0" applyBorder="0" applyAlignment="0" applyProtection="0"/>
    <xf numFmtId="0" fontId="114" fillId="19" borderId="0" applyNumberFormat="0" applyBorder="0" applyAlignment="0" applyProtection="0"/>
    <xf numFmtId="0" fontId="114" fillId="20" borderId="0" applyNumberFormat="0" applyBorder="0" applyAlignment="0" applyProtection="0"/>
    <xf numFmtId="0" fontId="113" fillId="21" borderId="0" applyNumberFormat="0" applyBorder="0" applyAlignment="0" applyProtection="0"/>
    <xf numFmtId="0" fontId="113" fillId="22" borderId="0" applyNumberFormat="0" applyBorder="0" applyAlignment="0" applyProtection="0"/>
    <xf numFmtId="0" fontId="113" fillId="23" borderId="0" applyNumberFormat="0" applyBorder="0" applyAlignment="0" applyProtection="0"/>
    <xf numFmtId="0" fontId="113" fillId="18" borderId="0" applyNumberFormat="0" applyBorder="0" applyAlignment="0" applyProtection="0"/>
    <xf numFmtId="0" fontId="113" fillId="21" borderId="0" applyNumberFormat="0" applyBorder="0" applyAlignment="0" applyProtection="0"/>
    <xf numFmtId="0" fontId="113" fillId="24" borderId="0" applyNumberFormat="0" applyBorder="0" applyAlignment="0" applyProtection="0"/>
    <xf numFmtId="0" fontId="114" fillId="21" borderId="0" applyNumberFormat="0" applyBorder="0" applyAlignment="0" applyProtection="0"/>
    <xf numFmtId="0" fontId="114" fillId="22" borderId="0" applyNumberFormat="0" applyBorder="0" applyAlignment="0" applyProtection="0"/>
    <xf numFmtId="0" fontId="114" fillId="23" borderId="0" applyNumberFormat="0" applyBorder="0" applyAlignment="0" applyProtection="0"/>
    <xf numFmtId="0" fontId="114" fillId="18" borderId="0" applyNumberFormat="0" applyBorder="0" applyAlignment="0" applyProtection="0"/>
    <xf numFmtId="0" fontId="114" fillId="21" borderId="0" applyNumberFormat="0" applyBorder="0" applyAlignment="0" applyProtection="0"/>
    <xf numFmtId="0" fontId="11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15" fillId="25" borderId="0" applyNumberFormat="0" applyBorder="0" applyAlignment="0" applyProtection="0"/>
    <xf numFmtId="0" fontId="115" fillId="22" borderId="0" applyNumberFormat="0" applyBorder="0" applyAlignment="0" applyProtection="0"/>
    <xf numFmtId="0" fontId="115" fillId="23" borderId="0" applyNumberFormat="0" applyBorder="0" applyAlignment="0" applyProtection="0"/>
    <xf numFmtId="0" fontId="115" fillId="26" borderId="0" applyNumberFormat="0" applyBorder="0" applyAlignment="0" applyProtection="0"/>
    <xf numFmtId="0" fontId="115" fillId="27" borderId="0" applyNumberFormat="0" applyBorder="0" applyAlignment="0" applyProtection="0"/>
    <xf numFmtId="0" fontId="115" fillId="28" borderId="0" applyNumberFormat="0" applyBorder="0" applyAlignment="0" applyProtection="0"/>
    <xf numFmtId="0" fontId="20" fillId="25" borderId="0" applyNumberFormat="0" applyBorder="0" applyAlignment="0" applyProtection="0"/>
    <xf numFmtId="0" fontId="116" fillId="25" borderId="0" applyNumberFormat="0" applyBorder="0" applyAlignment="0" applyProtection="0"/>
    <xf numFmtId="0" fontId="20" fillId="22" borderId="0" applyNumberFormat="0" applyBorder="0" applyAlignment="0" applyProtection="0"/>
    <xf numFmtId="0" fontId="116" fillId="22" borderId="0" applyNumberFormat="0" applyBorder="0" applyAlignment="0" applyProtection="0"/>
    <xf numFmtId="0" fontId="20" fillId="23" borderId="0" applyNumberFormat="0" applyBorder="0" applyAlignment="0" applyProtection="0"/>
    <xf numFmtId="0" fontId="116" fillId="23" borderId="0" applyNumberFormat="0" applyBorder="0" applyAlignment="0" applyProtection="0"/>
    <xf numFmtId="0" fontId="20" fillId="26" borderId="0" applyNumberFormat="0" applyBorder="0" applyAlignment="0" applyProtection="0"/>
    <xf numFmtId="0" fontId="116" fillId="26" borderId="0" applyNumberFormat="0" applyBorder="0" applyAlignment="0" applyProtection="0"/>
    <xf numFmtId="0" fontId="20" fillId="27" borderId="0" applyNumberFormat="0" applyBorder="0" applyAlignment="0" applyProtection="0"/>
    <xf numFmtId="0" fontId="116" fillId="27" borderId="0" applyNumberFormat="0" applyBorder="0" applyAlignment="0" applyProtection="0"/>
    <xf numFmtId="0" fontId="20" fillId="28" borderId="0" applyNumberFormat="0" applyBorder="0" applyAlignment="0" applyProtection="0"/>
    <xf numFmtId="0" fontId="116" fillId="2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25" fillId="34" borderId="39" applyNumberFormat="0" applyAlignment="0" applyProtection="0"/>
    <xf numFmtId="0" fontId="117" fillId="34" borderId="39" applyNumberFormat="0" applyAlignment="0" applyProtection="0"/>
    <xf numFmtId="0" fontId="36" fillId="0" borderId="0" applyNumberFormat="0" applyFill="0" applyBorder="0" applyAlignment="0" applyProtection="0"/>
    <xf numFmtId="0" fontId="118" fillId="20" borderId="39" applyNumberFormat="0" applyAlignment="0" applyProtection="0"/>
    <xf numFmtId="0" fontId="25" fillId="34" borderId="39" applyNumberFormat="0" applyAlignment="0" applyProtection="0"/>
    <xf numFmtId="0" fontId="32" fillId="0" borderId="43" applyNumberFormat="0" applyFill="0" applyAlignment="0" applyProtection="0"/>
    <xf numFmtId="0" fontId="119" fillId="0" borderId="0" applyNumberFormat="0" applyFill="0" applyBorder="0" applyAlignment="0" applyProtection="0"/>
    <xf numFmtId="0" fontId="120" fillId="0" borderId="34" applyNumberFormat="0" applyFill="0" applyAlignment="0" applyProtection="0"/>
    <xf numFmtId="0" fontId="121" fillId="0" borderId="35" applyNumberFormat="0" applyFill="0" applyAlignment="0" applyProtection="0"/>
    <xf numFmtId="0" fontId="122" fillId="0" borderId="36" applyNumberFormat="0" applyFill="0" applyAlignment="0" applyProtection="0"/>
    <xf numFmtId="0" fontId="12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3" fillId="33" borderId="38" applyNumberFormat="0" applyFont="0" applyAlignment="0" applyProtection="0"/>
    <xf numFmtId="0" fontId="124" fillId="41" borderId="42" applyNumberFormat="0" applyAlignment="0" applyProtection="0"/>
    <xf numFmtId="0" fontId="31" fillId="20" borderId="39" applyNumberFormat="0" applyAlignment="0" applyProtection="0"/>
    <xf numFmtId="212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126" fillId="16" borderId="0" applyNumberFormat="0" applyBorder="0" applyAlignment="0" applyProtection="0"/>
    <xf numFmtId="0" fontId="27" fillId="17" borderId="0" applyNumberFormat="0" applyBorder="0" applyAlignment="0" applyProtection="0"/>
    <xf numFmtId="0" fontId="127" fillId="17" borderId="0" applyNumberFormat="0" applyBorder="0" applyAlignment="0" applyProtection="0"/>
    <xf numFmtId="0" fontId="128" fillId="0" borderId="43" applyNumberFormat="0" applyFill="0" applyAlignment="0" applyProtection="0"/>
    <xf numFmtId="0" fontId="3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130" fillId="33" borderId="38" applyNumberFormat="0" applyFont="0" applyAlignment="0" applyProtection="0"/>
    <xf numFmtId="0" fontId="115" fillId="29" borderId="0" applyNumberFormat="0" applyBorder="0" applyAlignment="0" applyProtection="0"/>
    <xf numFmtId="0" fontId="115" fillId="30" borderId="0" applyNumberFormat="0" applyBorder="0" applyAlignment="0" applyProtection="0"/>
    <xf numFmtId="0" fontId="115" fillId="31" borderId="0" applyNumberFormat="0" applyBorder="0" applyAlignment="0" applyProtection="0"/>
    <xf numFmtId="0" fontId="115" fillId="26" borderId="0" applyNumberFormat="0" applyBorder="0" applyAlignment="0" applyProtection="0"/>
    <xf numFmtId="0" fontId="115" fillId="27" borderId="0" applyNumberFormat="0" applyBorder="0" applyAlignment="0" applyProtection="0"/>
    <xf numFmtId="0" fontId="115" fillId="32" borderId="0" applyNumberFormat="0" applyBorder="0" applyAlignment="0" applyProtection="0"/>
    <xf numFmtId="0" fontId="131" fillId="17" borderId="0" applyNumberFormat="0" applyBorder="0" applyAlignment="0" applyProtection="0"/>
    <xf numFmtId="0" fontId="132" fillId="34" borderId="40" applyNumberFormat="0" applyAlignment="0" applyProtection="0"/>
    <xf numFmtId="0" fontId="21" fillId="0" borderId="47" applyNumberFormat="0" applyFill="0" applyAlignment="0" applyProtection="0"/>
    <xf numFmtId="0" fontId="133" fillId="0" borderId="47" applyNumberFormat="0" applyFill="0" applyAlignment="0" applyProtection="0"/>
    <xf numFmtId="0" fontId="19" fillId="41" borderId="42" applyNumberFormat="0" applyAlignment="0" applyProtection="0"/>
    <xf numFmtId="0" fontId="134" fillId="41" borderId="42" applyNumberFormat="0" applyAlignment="0" applyProtection="0"/>
    <xf numFmtId="0" fontId="32" fillId="0" borderId="43" applyNumberFormat="0" applyFill="0" applyAlignment="0" applyProtection="0"/>
    <xf numFmtId="0" fontId="135" fillId="0" borderId="43" applyNumberFormat="0" applyFill="0" applyAlignment="0" applyProtection="0"/>
    <xf numFmtId="0" fontId="136" fillId="0" borderId="0" applyNumberFormat="0" applyFill="0" applyBorder="0" applyAlignment="0" applyProtection="0"/>
    <xf numFmtId="0" fontId="43" fillId="33" borderId="38" applyNumberFormat="0" applyFont="0" applyAlignment="0" applyProtection="0"/>
    <xf numFmtId="0" fontId="137" fillId="33" borderId="38" applyNumberFormat="0" applyFont="0" applyAlignment="0" applyProtection="0"/>
    <xf numFmtId="165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3" fillId="48" borderId="0" applyNumberFormat="0" applyBorder="0" applyAlignment="0" applyProtection="0"/>
    <xf numFmtId="0" fontId="138" fillId="48" borderId="0" applyNumberFormat="0" applyBorder="0" applyAlignment="0" applyProtection="0"/>
    <xf numFmtId="0" fontId="33" fillId="48" borderId="0" applyNumberFormat="0" applyBorder="0" applyAlignment="0" applyProtection="0"/>
    <xf numFmtId="0" fontId="130" fillId="0" borderId="0"/>
    <xf numFmtId="0" fontId="43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39" fillId="0" borderId="0"/>
    <xf numFmtId="0" fontId="2" fillId="0" borderId="0"/>
    <xf numFmtId="0" fontId="5" fillId="0" borderId="0"/>
    <xf numFmtId="0" fontId="14" fillId="0" borderId="0"/>
    <xf numFmtId="0" fontId="140" fillId="0" borderId="47" applyNumberFormat="0" applyFill="0" applyAlignment="0" applyProtection="0"/>
    <xf numFmtId="0" fontId="43" fillId="33" borderId="38" applyNumberFormat="0" applyFont="0" applyAlignment="0" applyProtection="0"/>
    <xf numFmtId="0" fontId="137" fillId="33" borderId="38" applyNumberFormat="0" applyFont="0" applyAlignment="0" applyProtection="0"/>
    <xf numFmtId="0" fontId="28" fillId="0" borderId="34" applyNumberFormat="0" applyFill="0" applyAlignment="0" applyProtection="0"/>
    <xf numFmtId="0" fontId="141" fillId="0" borderId="34" applyNumberFormat="0" applyFill="0" applyAlignment="0" applyProtection="0"/>
    <xf numFmtId="0" fontId="29" fillId="0" borderId="35" applyNumberFormat="0" applyFill="0" applyAlignment="0" applyProtection="0"/>
    <xf numFmtId="0" fontId="142" fillId="0" borderId="35" applyNumberFormat="0" applyFill="0" applyAlignment="0" applyProtection="0"/>
    <xf numFmtId="0" fontId="30" fillId="0" borderId="36" applyNumberFormat="0" applyFill="0" applyAlignment="0" applyProtection="0"/>
    <xf numFmtId="0" fontId="143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29" borderId="0" applyNumberFormat="0" applyBorder="0" applyAlignment="0" applyProtection="0"/>
    <xf numFmtId="0" fontId="116" fillId="29" borderId="0" applyNumberFormat="0" applyBorder="0" applyAlignment="0" applyProtection="0"/>
    <xf numFmtId="0" fontId="20" fillId="30" borderId="0" applyNumberFormat="0" applyBorder="0" applyAlignment="0" applyProtection="0"/>
    <xf numFmtId="0" fontId="116" fillId="30" borderId="0" applyNumberFormat="0" applyBorder="0" applyAlignment="0" applyProtection="0"/>
    <xf numFmtId="0" fontId="20" fillId="31" borderId="0" applyNumberFormat="0" applyBorder="0" applyAlignment="0" applyProtection="0"/>
    <xf numFmtId="0" fontId="116" fillId="31" borderId="0" applyNumberFormat="0" applyBorder="0" applyAlignment="0" applyProtection="0"/>
    <xf numFmtId="0" fontId="20" fillId="26" borderId="0" applyNumberFormat="0" applyBorder="0" applyAlignment="0" applyProtection="0"/>
    <xf numFmtId="0" fontId="116" fillId="26" borderId="0" applyNumberFormat="0" applyBorder="0" applyAlignment="0" applyProtection="0"/>
    <xf numFmtId="0" fontId="20" fillId="27" borderId="0" applyNumberFormat="0" applyBorder="0" applyAlignment="0" applyProtection="0"/>
    <xf numFmtId="0" fontId="116" fillId="27" borderId="0" applyNumberFormat="0" applyBorder="0" applyAlignment="0" applyProtection="0"/>
    <xf numFmtId="0" fontId="20" fillId="32" borderId="0" applyNumberFormat="0" applyBorder="0" applyAlignment="0" applyProtection="0"/>
    <xf numFmtId="0" fontId="116" fillId="32" borderId="0" applyNumberFormat="0" applyBorder="0" applyAlignment="0" applyProtection="0"/>
    <xf numFmtId="0" fontId="145" fillId="16" borderId="0" applyNumberFormat="0" applyBorder="0" applyAlignment="0" applyProtection="0"/>
    <xf numFmtId="0" fontId="27" fillId="17" borderId="0" applyNumberFormat="0" applyBorder="0" applyAlignment="0" applyProtection="0"/>
    <xf numFmtId="0" fontId="2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48" borderId="0" applyNumberFormat="0" applyBorder="0" applyAlignment="0" applyProtection="0"/>
    <xf numFmtId="0" fontId="31" fillId="20" borderId="39" applyNumberFormat="0" applyAlignment="0" applyProtection="0"/>
    <xf numFmtId="0" fontId="148" fillId="20" borderId="39" applyNumberFormat="0" applyAlignment="0" applyProtection="0"/>
    <xf numFmtId="0" fontId="34" fillId="34" borderId="40" applyNumberFormat="0" applyAlignment="0" applyProtection="0"/>
    <xf numFmtId="0" fontId="7" fillId="0" borderId="0"/>
    <xf numFmtId="0" fontId="149" fillId="34" borderId="39" applyNumberFormat="0" applyAlignment="0" applyProtection="0"/>
    <xf numFmtId="9" fontId="2" fillId="0" borderId="0" applyFont="0" applyFill="0" applyBorder="0" applyAlignment="0" applyProtection="0"/>
    <xf numFmtId="9" fontId="13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34" fillId="34" borderId="40" applyNumberFormat="0" applyAlignment="0" applyProtection="0"/>
    <xf numFmtId="0" fontId="150" fillId="34" borderId="40" applyNumberFormat="0" applyAlignment="0" applyProtection="0"/>
    <xf numFmtId="0" fontId="19" fillId="41" borderId="42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51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2" fillId="0" borderId="0"/>
    <xf numFmtId="0" fontId="7" fillId="0" borderId="0"/>
  </cellStyleXfs>
  <cellXfs count="1475">
    <xf numFmtId="0" fontId="0" fillId="0" borderId="0" xfId="0"/>
    <xf numFmtId="0" fontId="4" fillId="0" borderId="0" xfId="2" applyFont="1"/>
    <xf numFmtId="0" fontId="4" fillId="0" borderId="0" xfId="3" applyFont="1" applyBorder="1" applyAlignment="1"/>
    <xf numFmtId="0" fontId="3" fillId="3" borderId="6" xfId="0" applyFont="1" applyFill="1" applyBorder="1" applyAlignment="1">
      <alignment horizontal="center" wrapText="1"/>
    </xf>
    <xf numFmtId="0" fontId="3" fillId="0" borderId="0" xfId="2" applyFont="1" applyFill="1" applyBorder="1" applyAlignment="1">
      <alignment vertical="center"/>
    </xf>
    <xf numFmtId="3" fontId="4" fillId="0" borderId="11" xfId="3" applyNumberFormat="1" applyFont="1" applyBorder="1" applyAlignment="1"/>
    <xf numFmtId="0" fontId="4" fillId="0" borderId="0" xfId="3" applyFont="1" applyFill="1" applyBorder="1" applyAlignment="1"/>
    <xf numFmtId="0" fontId="4" fillId="0" borderId="0" xfId="3" applyFont="1" applyFill="1" applyAlignment="1"/>
    <xf numFmtId="0" fontId="4" fillId="0" borderId="0" xfId="3" applyFont="1" applyAlignment="1"/>
    <xf numFmtId="0" fontId="3" fillId="0" borderId="1" xfId="3" applyFont="1" applyBorder="1" applyAlignment="1"/>
    <xf numFmtId="0" fontId="4" fillId="0" borderId="0" xfId="2" applyFont="1" applyBorder="1" applyAlignment="1"/>
    <xf numFmtId="0" fontId="3" fillId="0" borderId="25" xfId="3" applyFont="1" applyBorder="1" applyAlignment="1"/>
    <xf numFmtId="0" fontId="3" fillId="0" borderId="2" xfId="3" applyFont="1" applyBorder="1" applyAlignment="1"/>
    <xf numFmtId="0" fontId="4" fillId="0" borderId="0" xfId="2" applyFont="1" applyAlignment="1">
      <alignment vertical="center"/>
    </xf>
    <xf numFmtId="0" fontId="9" fillId="0" borderId="17" xfId="2" applyFont="1" applyBorder="1" applyAlignment="1">
      <alignment vertical="center"/>
    </xf>
    <xf numFmtId="0" fontId="4" fillId="0" borderId="0" xfId="2" applyFont="1" applyFill="1"/>
    <xf numFmtId="0" fontId="3" fillId="3" borderId="22" xfId="2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2" applyFont="1" applyAlignment="1"/>
    <xf numFmtId="0" fontId="3" fillId="0" borderId="0" xfId="3" applyFont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vertical="center"/>
    </xf>
    <xf numFmtId="3" fontId="4" fillId="0" borderId="27" xfId="3" applyNumberFormat="1" applyFont="1" applyFill="1" applyBorder="1" applyAlignment="1">
      <alignment vertical="center"/>
    </xf>
    <xf numFmtId="0" fontId="4" fillId="0" borderId="8" xfId="3" applyFont="1" applyBorder="1" applyAlignment="1"/>
    <xf numFmtId="0" fontId="4" fillId="0" borderId="25" xfId="3" applyFont="1" applyBorder="1" applyAlignment="1"/>
    <xf numFmtId="3" fontId="4" fillId="0" borderId="16" xfId="3" applyNumberFormat="1" applyFont="1" applyFill="1" applyBorder="1" applyAlignment="1"/>
    <xf numFmtId="3" fontId="4" fillId="0" borderId="16" xfId="3" applyNumberFormat="1" applyFont="1" applyBorder="1" applyAlignment="1"/>
    <xf numFmtId="3" fontId="4" fillId="0" borderId="28" xfId="3" applyNumberFormat="1" applyFont="1" applyBorder="1" applyAlignment="1"/>
    <xf numFmtId="0" fontId="4" fillId="0" borderId="17" xfId="3" applyFont="1" applyBorder="1" applyAlignment="1"/>
    <xf numFmtId="3" fontId="4" fillId="0" borderId="18" xfId="3" applyNumberFormat="1" applyFont="1" applyBorder="1" applyAlignment="1"/>
    <xf numFmtId="3" fontId="4" fillId="0" borderId="11" xfId="3" applyNumberFormat="1" applyFont="1" applyFill="1" applyBorder="1" applyAlignment="1"/>
    <xf numFmtId="3" fontId="4" fillId="0" borderId="18" xfId="3" applyNumberFormat="1" applyFont="1" applyFill="1" applyBorder="1" applyAlignment="1"/>
    <xf numFmtId="3" fontId="4" fillId="0" borderId="0" xfId="3" applyNumberFormat="1" applyFont="1" applyFill="1" applyBorder="1" applyAlignment="1"/>
    <xf numFmtId="168" fontId="4" fillId="0" borderId="0" xfId="3" applyNumberFormat="1" applyFont="1" applyFill="1" applyBorder="1" applyAlignment="1"/>
    <xf numFmtId="167" fontId="4" fillId="0" borderId="24" xfId="3" applyNumberFormat="1" applyFont="1" applyFill="1" applyBorder="1" applyAlignment="1"/>
    <xf numFmtId="167" fontId="4" fillId="0" borderId="23" xfId="3" applyNumberFormat="1" applyFont="1" applyFill="1" applyBorder="1" applyAlignment="1"/>
    <xf numFmtId="167" fontId="4" fillId="0" borderId="30" xfId="3" applyNumberFormat="1" applyFont="1" applyFill="1" applyBorder="1" applyAlignment="1"/>
    <xf numFmtId="0" fontId="4" fillId="0" borderId="0" xfId="3" applyFont="1" applyBorder="1" applyAlignment="1">
      <alignment horizontal="left" indent="1"/>
    </xf>
    <xf numFmtId="168" fontId="4" fillId="0" borderId="0" xfId="3" applyNumberFormat="1" applyFont="1" applyBorder="1" applyAlignment="1"/>
    <xf numFmtId="167" fontId="4" fillId="0" borderId="0" xfId="3" applyNumberFormat="1" applyFont="1" applyBorder="1" applyAlignment="1"/>
    <xf numFmtId="167" fontId="4" fillId="0" borderId="0" xfId="3" applyNumberFormat="1" applyFont="1" applyFill="1" applyBorder="1" applyAlignment="1"/>
    <xf numFmtId="168" fontId="4" fillId="0" borderId="16" xfId="3" applyNumberFormat="1" applyFont="1" applyBorder="1" applyAlignment="1"/>
    <xf numFmtId="168" fontId="4" fillId="0" borderId="9" xfId="3" applyNumberFormat="1" applyFont="1" applyBorder="1" applyAlignment="1"/>
    <xf numFmtId="168" fontId="4" fillId="0" borderId="11" xfId="3" applyNumberFormat="1" applyFont="1" applyFill="1" applyBorder="1" applyAlignment="1"/>
    <xf numFmtId="168" fontId="4" fillId="0" borderId="12" xfId="3" applyNumberFormat="1" applyFont="1" applyFill="1" applyBorder="1" applyAlignment="1"/>
    <xf numFmtId="3" fontId="4" fillId="0" borderId="13" xfId="3" applyNumberFormat="1" applyFont="1" applyFill="1" applyBorder="1" applyAlignment="1"/>
    <xf numFmtId="167" fontId="4" fillId="0" borderId="13" xfId="6" applyNumberFormat="1" applyFont="1" applyFill="1" applyBorder="1" applyAlignment="1"/>
    <xf numFmtId="167" fontId="4" fillId="0" borderId="0" xfId="5" applyNumberFormat="1" applyFont="1" applyFill="1" applyBorder="1" applyAlignment="1"/>
    <xf numFmtId="167" fontId="4" fillId="0" borderId="11" xfId="6" applyNumberFormat="1" applyFont="1" applyBorder="1" applyAlignment="1"/>
    <xf numFmtId="167" fontId="4" fillId="0" borderId="12" xfId="6" applyNumberFormat="1" applyFont="1" applyBorder="1" applyAlignment="1"/>
    <xf numFmtId="0" fontId="4" fillId="0" borderId="1" xfId="2" applyFont="1" applyFill="1" applyBorder="1"/>
    <xf numFmtId="0" fontId="4" fillId="0" borderId="25" xfId="3" applyFont="1" applyFill="1" applyBorder="1" applyAlignment="1"/>
    <xf numFmtId="3" fontId="4" fillId="7" borderId="0" xfId="3" applyNumberFormat="1" applyFont="1" applyFill="1" applyBorder="1" applyAlignment="1"/>
    <xf numFmtId="168" fontId="4" fillId="0" borderId="16" xfId="3" applyNumberFormat="1" applyFont="1" applyFill="1" applyBorder="1" applyAlignment="1"/>
    <xf numFmtId="168" fontId="4" fillId="0" borderId="9" xfId="3" applyNumberFormat="1" applyFont="1" applyFill="1" applyBorder="1" applyAlignment="1"/>
    <xf numFmtId="0" fontId="4" fillId="0" borderId="25" xfId="2" applyFont="1" applyFill="1" applyBorder="1"/>
    <xf numFmtId="0" fontId="4" fillId="0" borderId="2" xfId="2" applyFont="1" applyFill="1" applyBorder="1"/>
    <xf numFmtId="3" fontId="4" fillId="0" borderId="24" xfId="3" applyNumberFormat="1" applyFont="1" applyFill="1" applyBorder="1" applyAlignment="1"/>
    <xf numFmtId="3" fontId="4" fillId="0" borderId="23" xfId="3" applyNumberFormat="1" applyFont="1" applyFill="1" applyBorder="1" applyAlignment="1"/>
    <xf numFmtId="3" fontId="4" fillId="0" borderId="30" xfId="3" applyNumberFormat="1" applyFont="1" applyFill="1" applyBorder="1" applyAlignment="1"/>
    <xf numFmtId="168" fontId="4" fillId="0" borderId="23" xfId="3" applyNumberFormat="1" applyFont="1" applyFill="1" applyBorder="1" applyAlignment="1"/>
    <xf numFmtId="168" fontId="4" fillId="0" borderId="20" xfId="3" applyNumberFormat="1" applyFont="1" applyFill="1" applyBorder="1" applyAlignment="1"/>
    <xf numFmtId="0" fontId="4" fillId="7" borderId="0" xfId="3" applyFont="1" applyFill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10" fontId="4" fillId="7" borderId="0" xfId="5" applyNumberFormat="1" applyFont="1" applyFill="1" applyBorder="1" applyAlignment="1">
      <alignment vertical="center"/>
    </xf>
    <xf numFmtId="167" fontId="4" fillId="0" borderId="16" xfId="6" applyNumberFormat="1" applyFont="1" applyFill="1" applyBorder="1" applyAlignment="1">
      <alignment vertical="center"/>
    </xf>
    <xf numFmtId="167" fontId="4" fillId="0" borderId="9" xfId="6" applyNumberFormat="1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4" fillId="0" borderId="11" xfId="6" applyNumberFormat="1" applyFont="1" applyFill="1" applyBorder="1" applyAlignment="1">
      <alignment vertical="center"/>
    </xf>
    <xf numFmtId="167" fontId="4" fillId="0" borderId="12" xfId="6" applyNumberFormat="1" applyFont="1" applyFill="1" applyBorder="1" applyAlignment="1">
      <alignment vertical="center"/>
    </xf>
    <xf numFmtId="10" fontId="4" fillId="7" borderId="0" xfId="5" applyNumberFormat="1" applyFont="1" applyFill="1" applyBorder="1" applyAlignment="1"/>
    <xf numFmtId="10" fontId="4" fillId="0" borderId="23" xfId="6" applyNumberFormat="1" applyFont="1" applyBorder="1" applyAlignment="1">
      <alignment vertical="center"/>
    </xf>
    <xf numFmtId="167" fontId="4" fillId="0" borderId="23" xfId="6" applyNumberFormat="1" applyFont="1" applyFill="1" applyBorder="1" applyAlignment="1"/>
    <xf numFmtId="167" fontId="4" fillId="0" borderId="20" xfId="6" applyNumberFormat="1" applyFont="1" applyFill="1" applyBorder="1" applyAlignment="1"/>
    <xf numFmtId="167" fontId="4" fillId="0" borderId="0" xfId="6" applyNumberFormat="1" applyFont="1" applyBorder="1" applyAlignment="1">
      <alignment vertical="center"/>
    </xf>
    <xf numFmtId="167" fontId="4" fillId="0" borderId="0" xfId="5" applyNumberFormat="1" applyFont="1" applyFill="1" applyBorder="1" applyAlignment="1">
      <alignment vertical="center"/>
    </xf>
    <xf numFmtId="167" fontId="4" fillId="0" borderId="0" xfId="6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vertical="center" wrapText="1"/>
    </xf>
    <xf numFmtId="3" fontId="4" fillId="0" borderId="14" xfId="3" applyNumberFormat="1" applyFont="1" applyFill="1" applyBorder="1" applyAlignment="1"/>
    <xf numFmtId="3" fontId="4" fillId="0" borderId="28" xfId="3" applyNumberFormat="1" applyFont="1" applyFill="1" applyBorder="1" applyAlignment="1"/>
    <xf numFmtId="0" fontId="3" fillId="0" borderId="25" xfId="3" applyFont="1" applyFill="1" applyBorder="1" applyAlignment="1"/>
    <xf numFmtId="168" fontId="3" fillId="0" borderId="0" xfId="3" applyNumberFormat="1" applyFont="1" applyFill="1" applyBorder="1" applyAlignment="1"/>
    <xf numFmtId="168" fontId="3" fillId="0" borderId="23" xfId="3" applyNumberFormat="1" applyFont="1" applyBorder="1" applyAlignment="1"/>
    <xf numFmtId="168" fontId="3" fillId="0" borderId="20" xfId="3" applyNumberFormat="1" applyFont="1" applyBorder="1" applyAlignment="1"/>
    <xf numFmtId="0" fontId="3" fillId="0" borderId="0" xfId="3" applyFont="1" applyFill="1" applyBorder="1" applyAlignment="1">
      <alignment vertical="top"/>
    </xf>
    <xf numFmtId="10" fontId="4" fillId="0" borderId="14" xfId="6" applyNumberFormat="1" applyFont="1" applyFill="1" applyBorder="1" applyAlignment="1"/>
    <xf numFmtId="10" fontId="4" fillId="0" borderId="16" xfId="6" applyNumberFormat="1" applyFont="1" applyFill="1" applyBorder="1" applyAlignment="1"/>
    <xf numFmtId="10" fontId="4" fillId="0" borderId="28" xfId="6" applyNumberFormat="1" applyFont="1" applyFill="1" applyBorder="1" applyAlignment="1"/>
    <xf numFmtId="10" fontId="4" fillId="0" borderId="0" xfId="5" applyNumberFormat="1" applyFont="1" applyFill="1" applyBorder="1" applyAlignment="1"/>
    <xf numFmtId="10" fontId="4" fillId="0" borderId="9" xfId="6" applyNumberFormat="1" applyFont="1" applyFill="1" applyBorder="1" applyAlignment="1"/>
    <xf numFmtId="0" fontId="11" fillId="0" borderId="0" xfId="2" applyFont="1"/>
    <xf numFmtId="169" fontId="4" fillId="0" borderId="13" xfId="6" applyNumberFormat="1" applyFont="1" applyFill="1" applyBorder="1" applyAlignment="1"/>
    <xf numFmtId="169" fontId="4" fillId="0" borderId="11" xfId="6" applyNumberFormat="1" applyFont="1" applyFill="1" applyBorder="1" applyAlignment="1"/>
    <xf numFmtId="169" fontId="4" fillId="0" borderId="18" xfId="6" applyNumberFormat="1" applyFont="1" applyFill="1" applyBorder="1" applyAlignment="1"/>
    <xf numFmtId="169" fontId="4" fillId="0" borderId="0" xfId="5" applyNumberFormat="1" applyFont="1" applyFill="1" applyBorder="1" applyAlignment="1"/>
    <xf numFmtId="169" fontId="4" fillId="0" borderId="12" xfId="6" applyNumberFormat="1" applyFont="1" applyFill="1" applyBorder="1" applyAlignment="1"/>
    <xf numFmtId="0" fontId="3" fillId="0" borderId="25" xfId="2" applyFont="1" applyFill="1" applyBorder="1"/>
    <xf numFmtId="0" fontId="3" fillId="0" borderId="0" xfId="3" applyFont="1" applyFill="1" applyBorder="1" applyAlignment="1"/>
    <xf numFmtId="3" fontId="3" fillId="0" borderId="13" xfId="3" applyNumberFormat="1" applyFont="1" applyBorder="1" applyAlignment="1"/>
    <xf numFmtId="3" fontId="3" fillId="0" borderId="11" xfId="3" applyNumberFormat="1" applyFont="1" applyBorder="1" applyAlignment="1"/>
    <xf numFmtId="3" fontId="3" fillId="0" borderId="0" xfId="3" applyNumberFormat="1" applyFont="1" applyFill="1" applyBorder="1" applyAlignment="1"/>
    <xf numFmtId="168" fontId="3" fillId="0" borderId="11" xfId="7" applyNumberFormat="1" applyFont="1" applyBorder="1" applyAlignment="1"/>
    <xf numFmtId="168" fontId="3" fillId="0" borderId="12" xfId="7" applyNumberFormat="1" applyFont="1" applyBorder="1" applyAlignment="1"/>
    <xf numFmtId="0" fontId="12" fillId="0" borderId="0" xfId="2" applyFont="1"/>
    <xf numFmtId="0" fontId="4" fillId="0" borderId="25" xfId="3" applyFont="1" applyFill="1" applyBorder="1" applyAlignment="1">
      <alignment horizontal="left" indent="3"/>
    </xf>
    <xf numFmtId="167" fontId="4" fillId="0" borderId="18" xfId="6" applyNumberFormat="1" applyFont="1" applyBorder="1" applyAlignment="1"/>
    <xf numFmtId="0" fontId="3" fillId="0" borderId="25" xfId="2" applyFont="1" applyFill="1" applyBorder="1" applyAlignment="1">
      <alignment horizontal="left"/>
    </xf>
    <xf numFmtId="168" fontId="3" fillId="0" borderId="13" xfId="3" applyNumberFormat="1" applyFont="1" applyBorder="1" applyAlignment="1"/>
    <xf numFmtId="168" fontId="3" fillId="0" borderId="11" xfId="3" applyNumberFormat="1" applyFont="1" applyBorder="1" applyAlignment="1"/>
    <xf numFmtId="168" fontId="3" fillId="0" borderId="18" xfId="3" applyNumberFormat="1" applyFont="1" applyBorder="1" applyAlignment="1"/>
    <xf numFmtId="4" fontId="3" fillId="0" borderId="13" xfId="3" applyNumberFormat="1" applyFont="1" applyBorder="1" applyAlignment="1"/>
    <xf numFmtId="4" fontId="3" fillId="0" borderId="11" xfId="3" applyNumberFormat="1" applyFont="1" applyBorder="1" applyAlignment="1"/>
    <xf numFmtId="4" fontId="3" fillId="0" borderId="18" xfId="3" applyNumberFormat="1" applyFont="1" applyBorder="1" applyAlignment="1"/>
    <xf numFmtId="4" fontId="3" fillId="0" borderId="0" xfId="3" applyNumberFormat="1" applyFont="1" applyFill="1" applyBorder="1" applyAlignment="1"/>
    <xf numFmtId="4" fontId="3" fillId="0" borderId="11" xfId="7" applyNumberFormat="1" applyFont="1" applyBorder="1" applyAlignment="1"/>
    <xf numFmtId="0" fontId="4" fillId="0" borderId="2" xfId="3" applyFont="1" applyFill="1" applyBorder="1" applyAlignment="1">
      <alignment horizontal="left" indent="3"/>
    </xf>
    <xf numFmtId="167" fontId="4" fillId="0" borderId="24" xfId="6" applyNumberFormat="1" applyFont="1" applyFill="1" applyBorder="1" applyAlignment="1"/>
    <xf numFmtId="167" fontId="4" fillId="0" borderId="23" xfId="6" applyNumberFormat="1" applyFont="1" applyBorder="1" applyAlignment="1"/>
    <xf numFmtId="167" fontId="4" fillId="0" borderId="30" xfId="6" applyNumberFormat="1" applyFont="1" applyBorder="1" applyAlignment="1"/>
    <xf numFmtId="167" fontId="4" fillId="0" borderId="20" xfId="6" applyNumberFormat="1" applyFont="1" applyBorder="1" applyAlignment="1"/>
    <xf numFmtId="0" fontId="4" fillId="0" borderId="0" xfId="3" applyFont="1" applyFill="1" applyBorder="1" applyAlignment="1">
      <alignment horizontal="left" indent="3"/>
    </xf>
    <xf numFmtId="0" fontId="10" fillId="0" borderId="0" xfId="2" applyFont="1" applyFill="1"/>
    <xf numFmtId="10" fontId="4" fillId="0" borderId="0" xfId="5" applyNumberFormat="1" applyFont="1" applyFill="1" applyBorder="1" applyAlignment="1">
      <alignment vertical="center"/>
    </xf>
    <xf numFmtId="0" fontId="4" fillId="0" borderId="0" xfId="7" applyFont="1" applyBorder="1" applyAlignment="1">
      <alignment vertical="top"/>
    </xf>
    <xf numFmtId="10" fontId="4" fillId="0" borderId="0" xfId="8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/>
    <xf numFmtId="3" fontId="4" fillId="0" borderId="16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13" xfId="0" applyNumberFormat="1" applyFont="1" applyFill="1" applyBorder="1" applyAlignment="1"/>
    <xf numFmtId="3" fontId="4" fillId="0" borderId="11" xfId="0" applyNumberFormat="1" applyFont="1" applyFill="1" applyBorder="1" applyAlignment="1"/>
    <xf numFmtId="10" fontId="4" fillId="0" borderId="11" xfId="6" applyNumberFormat="1" applyFont="1" applyFill="1" applyBorder="1" applyAlignment="1">
      <alignment horizontal="right" vertical="center"/>
    </xf>
    <xf numFmtId="10" fontId="4" fillId="0" borderId="18" xfId="6" applyNumberFormat="1" applyFont="1" applyFill="1" applyBorder="1" applyAlignment="1">
      <alignment horizontal="right" vertical="center"/>
    </xf>
    <xf numFmtId="10" fontId="4" fillId="0" borderId="13" xfId="6" applyNumberFormat="1" applyFont="1" applyFill="1" applyBorder="1" applyAlignment="1">
      <alignment horizontal="right" vertical="center"/>
    </xf>
    <xf numFmtId="10" fontId="4" fillId="0" borderId="23" xfId="6" applyNumberFormat="1" applyFont="1" applyFill="1" applyBorder="1" applyAlignment="1">
      <alignment horizontal="right" vertical="center"/>
    </xf>
    <xf numFmtId="10" fontId="4" fillId="0" borderId="30" xfId="6" applyNumberFormat="1" applyFont="1" applyFill="1" applyBorder="1" applyAlignment="1">
      <alignment horizontal="right" vertical="center"/>
    </xf>
    <xf numFmtId="10" fontId="4" fillId="0" borderId="24" xfId="6" applyNumberFormat="1" applyFont="1" applyFill="1" applyBorder="1" applyAlignment="1">
      <alignment horizontal="right" vertical="center"/>
    </xf>
    <xf numFmtId="10" fontId="4" fillId="0" borderId="14" xfId="6" applyNumberFormat="1" applyFont="1" applyFill="1" applyBorder="1" applyAlignment="1">
      <alignment horizontal="right" vertical="center"/>
    </xf>
    <xf numFmtId="10" fontId="4" fillId="0" borderId="16" xfId="6" applyNumberFormat="1" applyFont="1" applyFill="1" applyBorder="1" applyAlignment="1">
      <alignment horizontal="right" vertical="center"/>
    </xf>
    <xf numFmtId="10" fontId="4" fillId="0" borderId="28" xfId="6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vertical="top"/>
    </xf>
    <xf numFmtId="0" fontId="4" fillId="0" borderId="1" xfId="2" applyFont="1" applyFill="1" applyBorder="1" applyAlignment="1">
      <alignment horizontal="left"/>
    </xf>
    <xf numFmtId="0" fontId="4" fillId="0" borderId="12" xfId="7" applyFont="1" applyFill="1" applyBorder="1" applyAlignment="1"/>
    <xf numFmtId="168" fontId="4" fillId="0" borderId="8" xfId="7" applyNumberFormat="1" applyFont="1" applyFill="1" applyBorder="1" applyAlignment="1"/>
    <xf numFmtId="168" fontId="4" fillId="0" borderId="16" xfId="7" applyNumberFormat="1" applyFont="1" applyFill="1" applyBorder="1" applyAlignment="1"/>
    <xf numFmtId="0" fontId="4" fillId="0" borderId="22" xfId="2" applyFont="1" applyFill="1" applyBorder="1" applyAlignment="1">
      <alignment horizontal="left"/>
    </xf>
    <xf numFmtId="168" fontId="4" fillId="0" borderId="3" xfId="7" applyNumberFormat="1" applyFont="1" applyFill="1" applyBorder="1" applyAlignment="1"/>
    <xf numFmtId="168" fontId="4" fillId="0" borderId="6" xfId="7" applyNumberFormat="1" applyFont="1" applyFill="1" applyBorder="1" applyAlignment="1"/>
    <xf numFmtId="0" fontId="10" fillId="0" borderId="0" xfId="2" applyFont="1" applyFill="1" applyBorder="1" applyAlignment="1">
      <alignment vertical="center"/>
    </xf>
    <xf numFmtId="0" fontId="16" fillId="0" borderId="0" xfId="3" applyFont="1" applyBorder="1" applyAlignment="1">
      <alignment vertical="top"/>
    </xf>
    <xf numFmtId="0" fontId="4" fillId="0" borderId="0" xfId="3" applyFont="1" applyFill="1" applyBorder="1" applyAlignment="1">
      <alignment vertical="top"/>
    </xf>
    <xf numFmtId="10" fontId="10" fillId="0" borderId="0" xfId="5" applyNumberFormat="1" applyFont="1" applyFill="1" applyBorder="1" applyAlignment="1">
      <alignment vertical="center"/>
    </xf>
    <xf numFmtId="3" fontId="4" fillId="0" borderId="0" xfId="2" applyNumberFormat="1" applyFont="1"/>
    <xf numFmtId="0" fontId="3" fillId="0" borderId="17" xfId="3" applyFont="1" applyBorder="1" applyAlignment="1">
      <alignment horizontal="left"/>
    </xf>
    <xf numFmtId="0" fontId="4" fillId="0" borderId="1" xfId="3" applyFont="1" applyBorder="1" applyAlignment="1"/>
    <xf numFmtId="0" fontId="4" fillId="0" borderId="2" xfId="3" applyFont="1" applyBorder="1" applyAlignment="1">
      <alignment horizontal="left" indent="3"/>
    </xf>
    <xf numFmtId="167" fontId="4" fillId="0" borderId="30" xfId="6" applyNumberFormat="1" applyFont="1" applyFill="1" applyBorder="1" applyAlignment="1"/>
    <xf numFmtId="0" fontId="4" fillId="0" borderId="2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 wrapText="1"/>
    </xf>
    <xf numFmtId="0" fontId="16" fillId="0" borderId="0" xfId="3" applyFont="1" applyFill="1" applyBorder="1" applyAlignment="1"/>
    <xf numFmtId="168" fontId="4" fillId="0" borderId="0" xfId="7" applyNumberFormat="1" applyFont="1" applyFill="1" applyBorder="1" applyAlignment="1"/>
    <xf numFmtId="0" fontId="3" fillId="0" borderId="25" xfId="3" applyFont="1" applyBorder="1" applyAlignment="1">
      <alignment horizontal="left"/>
    </xf>
    <xf numFmtId="3" fontId="3" fillId="0" borderId="13" xfId="3" applyNumberFormat="1" applyFont="1" applyFill="1" applyBorder="1" applyAlignment="1"/>
    <xf numFmtId="3" fontId="3" fillId="0" borderId="11" xfId="3" applyNumberFormat="1" applyFont="1" applyFill="1" applyBorder="1" applyAlignment="1"/>
    <xf numFmtId="3" fontId="3" fillId="0" borderId="18" xfId="3" applyNumberFormat="1" applyFont="1" applyFill="1" applyBorder="1" applyAlignment="1"/>
    <xf numFmtId="168" fontId="3" fillId="0" borderId="12" xfId="3" applyNumberFormat="1" applyFont="1" applyBorder="1" applyAlignment="1"/>
    <xf numFmtId="0" fontId="3" fillId="0" borderId="0" xfId="2" applyFont="1"/>
    <xf numFmtId="10" fontId="4" fillId="0" borderId="0" xfId="6" applyNumberFormat="1" applyFont="1" applyFill="1" applyBorder="1" applyAlignment="1">
      <alignment horizontal="right" vertical="center"/>
    </xf>
    <xf numFmtId="10" fontId="4" fillId="0" borderId="0" xfId="6" applyNumberFormat="1" applyFont="1" applyBorder="1" applyAlignment="1">
      <alignment vertical="center"/>
    </xf>
    <xf numFmtId="167" fontId="4" fillId="0" borderId="0" xfId="6" applyNumberFormat="1" applyFont="1" applyFill="1" applyBorder="1" applyAlignment="1"/>
    <xf numFmtId="0" fontId="3" fillId="0" borderId="2" xfId="2" applyFont="1" applyFill="1" applyBorder="1"/>
    <xf numFmtId="3" fontId="3" fillId="0" borderId="24" xfId="3" applyNumberFormat="1" applyFont="1" applyFill="1" applyBorder="1" applyAlignment="1"/>
    <xf numFmtId="3" fontId="3" fillId="0" borderId="23" xfId="3" applyNumberFormat="1" applyFont="1" applyFill="1" applyBorder="1" applyAlignment="1"/>
    <xf numFmtId="3" fontId="3" fillId="0" borderId="30" xfId="3" applyNumberFormat="1" applyFont="1" applyFill="1" applyBorder="1" applyAlignment="1"/>
    <xf numFmtId="167" fontId="4" fillId="0" borderId="11" xfId="6" applyNumberFormat="1" applyFont="1" applyFill="1" applyBorder="1" applyAlignment="1"/>
    <xf numFmtId="167" fontId="4" fillId="0" borderId="18" xfId="6" applyNumberFormat="1" applyFont="1" applyFill="1" applyBorder="1" applyAlignment="1"/>
    <xf numFmtId="4" fontId="3" fillId="0" borderId="11" xfId="3" applyNumberFormat="1" applyFont="1" applyFill="1" applyBorder="1" applyAlignment="1"/>
    <xf numFmtId="4" fontId="3" fillId="0" borderId="18" xfId="3" applyNumberFormat="1" applyFont="1" applyFill="1" applyBorder="1" applyAlignment="1"/>
    <xf numFmtId="3" fontId="4" fillId="0" borderId="6" xfId="7" applyNumberFormat="1" applyFont="1" applyFill="1" applyBorder="1" applyAlignment="1"/>
    <xf numFmtId="43" fontId="4" fillId="0" borderId="0" xfId="1" applyFont="1" applyFill="1" applyBorder="1" applyAlignment="1">
      <alignment vertical="center"/>
    </xf>
    <xf numFmtId="167" fontId="4" fillId="0" borderId="0" xfId="14" applyNumberFormat="1" applyFont="1" applyFill="1"/>
    <xf numFmtId="3" fontId="3" fillId="0" borderId="10" xfId="3" applyNumberFormat="1" applyFont="1" applyFill="1" applyBorder="1" applyAlignment="1"/>
    <xf numFmtId="167" fontId="4" fillId="0" borderId="10" xfId="6" applyNumberFormat="1" applyFont="1" applyFill="1" applyBorder="1" applyAlignment="1"/>
    <xf numFmtId="4" fontId="3" fillId="0" borderId="10" xfId="3" applyNumberFormat="1" applyFont="1" applyFill="1" applyBorder="1" applyAlignment="1"/>
    <xf numFmtId="167" fontId="4" fillId="0" borderId="31" xfId="6" applyNumberFormat="1" applyFont="1" applyFill="1" applyBorder="1" applyAlignment="1"/>
    <xf numFmtId="0" fontId="3" fillId="0" borderId="0" xfId="3" applyFont="1" applyAlignment="1"/>
    <xf numFmtId="167" fontId="4" fillId="0" borderId="31" xfId="3" applyNumberFormat="1" applyFont="1" applyFill="1" applyBorder="1" applyAlignment="1"/>
    <xf numFmtId="3" fontId="3" fillId="0" borderId="11" xfId="3" applyNumberFormat="1" applyFont="1" applyFill="1" applyBorder="1" applyAlignment="1">
      <alignment shrinkToFit="1"/>
    </xf>
    <xf numFmtId="3" fontId="3" fillId="0" borderId="18" xfId="3" applyNumberFormat="1" applyFont="1" applyFill="1" applyBorder="1" applyAlignment="1">
      <alignment shrinkToFit="1"/>
    </xf>
    <xf numFmtId="3" fontId="3" fillId="0" borderId="10" xfId="3" applyNumberFormat="1" applyFont="1" applyBorder="1" applyAlignment="1">
      <alignment shrinkToFit="1"/>
    </xf>
    <xf numFmtId="3" fontId="3" fillId="0" borderId="11" xfId="3" applyNumberFormat="1" applyFont="1" applyBorder="1" applyAlignment="1">
      <alignment shrinkToFit="1"/>
    </xf>
    <xf numFmtId="3" fontId="3" fillId="0" borderId="18" xfId="3" applyNumberFormat="1" applyFont="1" applyBorder="1" applyAlignment="1">
      <alignment shrinkToFit="1"/>
    </xf>
    <xf numFmtId="3" fontId="3" fillId="0" borderId="24" xfId="3" applyNumberFormat="1" applyFont="1" applyFill="1" applyBorder="1" applyAlignment="1">
      <alignment shrinkToFit="1"/>
    </xf>
    <xf numFmtId="3" fontId="3" fillId="0" borderId="23" xfId="3" applyNumberFormat="1" applyFont="1" applyFill="1" applyBorder="1" applyAlignment="1">
      <alignment shrinkToFit="1"/>
    </xf>
    <xf numFmtId="3" fontId="3" fillId="0" borderId="30" xfId="3" applyNumberFormat="1" applyFont="1" applyFill="1" applyBorder="1" applyAlignment="1">
      <alignment shrinkToFit="1"/>
    </xf>
    <xf numFmtId="3" fontId="4" fillId="0" borderId="14" xfId="0" applyNumberFormat="1" applyFont="1" applyFill="1" applyBorder="1" applyAlignment="1">
      <alignment shrinkToFit="1"/>
    </xf>
    <xf numFmtId="3" fontId="4" fillId="0" borderId="16" xfId="0" applyNumberFormat="1" applyFont="1" applyFill="1" applyBorder="1" applyAlignment="1">
      <alignment shrinkToFit="1"/>
    </xf>
    <xf numFmtId="3" fontId="4" fillId="0" borderId="28" xfId="0" applyNumberFormat="1" applyFont="1" applyFill="1" applyBorder="1" applyAlignment="1">
      <alignment shrinkToFit="1"/>
    </xf>
    <xf numFmtId="3" fontId="3" fillId="0" borderId="13" xfId="3" applyNumberFormat="1" applyFont="1" applyFill="1" applyBorder="1" applyAlignment="1">
      <alignment shrinkToFit="1"/>
    </xf>
    <xf numFmtId="3" fontId="4" fillId="0" borderId="13" xfId="3" applyNumberFormat="1" applyFont="1" applyFill="1" applyBorder="1" applyAlignment="1">
      <alignment shrinkToFit="1"/>
    </xf>
    <xf numFmtId="3" fontId="4" fillId="0" borderId="11" xfId="3" applyNumberFormat="1" applyFont="1" applyFill="1" applyBorder="1" applyAlignment="1">
      <alignment shrinkToFit="1"/>
    </xf>
    <xf numFmtId="3" fontId="4" fillId="0" borderId="18" xfId="3" applyNumberFormat="1" applyFont="1" applyFill="1" applyBorder="1" applyAlignment="1">
      <alignment shrinkToFit="1"/>
    </xf>
    <xf numFmtId="3" fontId="4" fillId="0" borderId="13" xfId="0" applyNumberFormat="1" applyFont="1" applyFill="1" applyBorder="1" applyAlignment="1">
      <alignment shrinkToFit="1"/>
    </xf>
    <xf numFmtId="3" fontId="4" fillId="0" borderId="11" xfId="0" applyNumberFormat="1" applyFont="1" applyFill="1" applyBorder="1" applyAlignment="1">
      <alignment shrinkToFit="1"/>
    </xf>
    <xf numFmtId="3" fontId="4" fillId="0" borderId="18" xfId="0" applyNumberFormat="1" applyFont="1" applyFill="1" applyBorder="1" applyAlignment="1">
      <alignment shrinkToFit="1"/>
    </xf>
    <xf numFmtId="3" fontId="4" fillId="0" borderId="14" xfId="3" applyNumberFormat="1" applyFont="1" applyFill="1" applyBorder="1" applyAlignment="1">
      <alignment shrinkToFit="1"/>
    </xf>
    <xf numFmtId="3" fontId="4" fillId="0" borderId="16" xfId="3" applyNumberFormat="1" applyFont="1" applyFill="1" applyBorder="1" applyAlignment="1">
      <alignment shrinkToFit="1"/>
    </xf>
    <xf numFmtId="3" fontId="4" fillId="0" borderId="28" xfId="3" applyNumberFormat="1" applyFont="1" applyFill="1" applyBorder="1" applyAlignment="1">
      <alignment shrinkToFit="1"/>
    </xf>
    <xf numFmtId="3" fontId="4" fillId="0" borderId="23" xfId="3" applyNumberFormat="1" applyFont="1" applyFill="1" applyBorder="1" applyAlignment="1">
      <alignment shrinkToFit="1"/>
    </xf>
    <xf numFmtId="3" fontId="4" fillId="0" borderId="24" xfId="3" applyNumberFormat="1" applyFont="1" applyFill="1" applyBorder="1" applyAlignment="1">
      <alignment shrinkToFit="1"/>
    </xf>
    <xf numFmtId="3" fontId="4" fillId="0" borderId="30" xfId="3" applyNumberFormat="1" applyFont="1" applyFill="1" applyBorder="1" applyAlignment="1">
      <alignment shrinkToFit="1"/>
    </xf>
    <xf numFmtId="167" fontId="4" fillId="0" borderId="23" xfId="3" applyNumberFormat="1" applyFont="1" applyFill="1" applyBorder="1" applyAlignment="1">
      <alignment shrinkToFit="1"/>
    </xf>
    <xf numFmtId="167" fontId="4" fillId="0" borderId="30" xfId="3" applyNumberFormat="1" applyFont="1" applyFill="1" applyBorder="1" applyAlignment="1">
      <alignment shrinkToFit="1"/>
    </xf>
    <xf numFmtId="167" fontId="4" fillId="0" borderId="24" xfId="3" applyNumberFormat="1" applyFont="1" applyFill="1" applyBorder="1" applyAlignment="1">
      <alignment shrinkToFit="1"/>
    </xf>
    <xf numFmtId="0" fontId="4" fillId="0" borderId="0" xfId="3" applyFont="1" applyBorder="1" applyAlignment="1">
      <alignment horizontal="left" shrinkToFit="1"/>
    </xf>
    <xf numFmtId="167" fontId="4" fillId="0" borderId="0" xfId="3" applyNumberFormat="1" applyFont="1" applyFill="1" applyBorder="1" applyAlignment="1">
      <alignment shrinkToFit="1"/>
    </xf>
    <xf numFmtId="0" fontId="3" fillId="0" borderId="0" xfId="3" applyFont="1" applyBorder="1" applyAlignment="1">
      <alignment vertical="center" shrinkToFit="1"/>
    </xf>
    <xf numFmtId="0" fontId="4" fillId="0" borderId="0" xfId="3" applyFont="1" applyFill="1" applyBorder="1" applyAlignment="1">
      <alignment vertical="center" shrinkToFit="1"/>
    </xf>
    <xf numFmtId="3" fontId="4" fillId="0" borderId="0" xfId="3" applyNumberFormat="1" applyFont="1" applyFill="1" applyBorder="1" applyAlignment="1">
      <alignment vertical="center" shrinkToFit="1"/>
    </xf>
    <xf numFmtId="167" fontId="4" fillId="0" borderId="0" xfId="3" applyNumberFormat="1" applyFont="1" applyBorder="1" applyAlignment="1">
      <alignment shrinkToFit="1"/>
    </xf>
    <xf numFmtId="0" fontId="4" fillId="7" borderId="0" xfId="3" applyFont="1" applyFill="1" applyBorder="1" applyAlignment="1">
      <alignment vertical="center" shrinkToFit="1"/>
    </xf>
    <xf numFmtId="10" fontId="4" fillId="0" borderId="16" xfId="6" applyNumberFormat="1" applyFont="1" applyFill="1" applyBorder="1" applyAlignment="1">
      <alignment horizontal="right" vertical="center" shrinkToFit="1"/>
    </xf>
    <xf numFmtId="10" fontId="4" fillId="0" borderId="14" xfId="6" applyNumberFormat="1" applyFont="1" applyFill="1" applyBorder="1" applyAlignment="1">
      <alignment horizontal="right" vertical="center" shrinkToFit="1"/>
    </xf>
    <xf numFmtId="10" fontId="4" fillId="0" borderId="28" xfId="6" applyNumberFormat="1" applyFont="1" applyFill="1" applyBorder="1" applyAlignment="1">
      <alignment horizontal="right" vertical="center" shrinkToFit="1"/>
    </xf>
    <xf numFmtId="0" fontId="4" fillId="0" borderId="0" xfId="3" applyFont="1" applyFill="1" applyBorder="1" applyAlignment="1">
      <alignment shrinkToFit="1"/>
    </xf>
    <xf numFmtId="10" fontId="4" fillId="0" borderId="0" xfId="6" applyNumberFormat="1" applyFont="1" applyFill="1" applyBorder="1" applyAlignment="1">
      <alignment horizontal="right" vertical="center" shrinkToFit="1"/>
    </xf>
    <xf numFmtId="168" fontId="4" fillId="0" borderId="0" xfId="3" applyNumberFormat="1" applyFont="1" applyFill="1" applyBorder="1" applyAlignment="1">
      <alignment shrinkToFit="1"/>
    </xf>
    <xf numFmtId="0" fontId="4" fillId="0" borderId="0" xfId="3" applyFont="1" applyBorder="1" applyAlignment="1">
      <alignment shrinkToFit="1"/>
    </xf>
    <xf numFmtId="168" fontId="4" fillId="0" borderId="0" xfId="3" applyNumberFormat="1" applyFont="1" applyBorder="1" applyAlignment="1">
      <alignment shrinkToFit="1"/>
    </xf>
    <xf numFmtId="10" fontId="4" fillId="0" borderId="23" xfId="6" applyNumberFormat="1" applyFont="1" applyFill="1" applyBorder="1" applyAlignment="1">
      <alignment horizontal="right" vertical="center" shrinkToFit="1"/>
    </xf>
    <xf numFmtId="10" fontId="4" fillId="0" borderId="24" xfId="6" applyNumberFormat="1" applyFont="1" applyFill="1" applyBorder="1" applyAlignment="1">
      <alignment horizontal="right" vertical="center" shrinkToFit="1"/>
    </xf>
    <xf numFmtId="168" fontId="4" fillId="0" borderId="8" xfId="7" applyNumberFormat="1" applyFont="1" applyFill="1" applyBorder="1" applyAlignment="1">
      <alignment shrinkToFit="1"/>
    </xf>
    <xf numFmtId="168" fontId="4" fillId="0" borderId="16" xfId="7" applyNumberFormat="1" applyFont="1" applyFill="1" applyBorder="1" applyAlignment="1">
      <alignment shrinkToFit="1"/>
    </xf>
    <xf numFmtId="0" fontId="16" fillId="0" borderId="0" xfId="3" applyFont="1" applyFill="1" applyBorder="1" applyAlignment="1">
      <alignment shrinkToFit="1"/>
    </xf>
    <xf numFmtId="168" fontId="4" fillId="0" borderId="0" xfId="7" applyNumberFormat="1" applyFont="1" applyFill="1" applyBorder="1" applyAlignment="1">
      <alignment shrinkToFit="1"/>
    </xf>
    <xf numFmtId="167" fontId="4" fillId="0" borderId="0" xfId="6" applyNumberFormat="1" applyFont="1" applyFill="1" applyBorder="1" applyAlignment="1">
      <alignment vertical="center" shrinkToFit="1"/>
    </xf>
    <xf numFmtId="10" fontId="4" fillId="0" borderId="16" xfId="6" applyNumberFormat="1" applyFont="1" applyFill="1" applyBorder="1" applyAlignment="1">
      <alignment shrinkToFit="1"/>
    </xf>
    <xf numFmtId="10" fontId="4" fillId="0" borderId="14" xfId="6" applyNumberFormat="1" applyFont="1" applyFill="1" applyBorder="1" applyAlignment="1">
      <alignment shrinkToFit="1"/>
    </xf>
    <xf numFmtId="10" fontId="4" fillId="0" borderId="28" xfId="6" applyNumberFormat="1" applyFont="1" applyFill="1" applyBorder="1" applyAlignment="1">
      <alignment shrinkToFit="1"/>
    </xf>
    <xf numFmtId="169" fontId="4" fillId="0" borderId="11" xfId="6" applyNumberFormat="1" applyFont="1" applyFill="1" applyBorder="1" applyAlignment="1">
      <alignment shrinkToFit="1"/>
    </xf>
    <xf numFmtId="169" fontId="4" fillId="0" borderId="13" xfId="6" applyNumberFormat="1" applyFont="1" applyFill="1" applyBorder="1" applyAlignment="1">
      <alignment shrinkToFit="1"/>
    </xf>
    <xf numFmtId="169" fontId="4" fillId="0" borderId="18" xfId="6" applyNumberFormat="1" applyFont="1" applyFill="1" applyBorder="1" applyAlignment="1">
      <alignment shrinkToFit="1"/>
    </xf>
    <xf numFmtId="3" fontId="3" fillId="0" borderId="11" xfId="0" applyNumberFormat="1" applyFont="1" applyFill="1" applyBorder="1" applyAlignment="1">
      <alignment shrinkToFit="1"/>
    </xf>
    <xf numFmtId="3" fontId="3" fillId="0" borderId="18" xfId="0" applyNumberFormat="1" applyFont="1" applyFill="1" applyBorder="1" applyAlignment="1">
      <alignment shrinkToFit="1"/>
    </xf>
    <xf numFmtId="0" fontId="153" fillId="71" borderId="0" xfId="852" applyFont="1" applyFill="1"/>
    <xf numFmtId="0" fontId="154" fillId="71" borderId="0" xfId="852" applyFont="1" applyFill="1"/>
    <xf numFmtId="0" fontId="154" fillId="73" borderId="0" xfId="852" applyFont="1" applyFill="1"/>
    <xf numFmtId="0" fontId="154" fillId="4" borderId="0" xfId="852" applyFont="1" applyFill="1" applyAlignment="1">
      <alignment horizontal="center" vertical="center"/>
    </xf>
    <xf numFmtId="49" fontId="154" fillId="4" borderId="0" xfId="852" applyNumberFormat="1" applyFont="1" applyFill="1" applyAlignment="1">
      <alignment horizontal="center" vertical="center"/>
    </xf>
    <xf numFmtId="0" fontId="154" fillId="4" borderId="0" xfId="852" applyFont="1" applyFill="1"/>
    <xf numFmtId="0" fontId="153" fillId="4" borderId="12" xfId="852" applyFont="1" applyFill="1" applyBorder="1" applyAlignment="1">
      <alignment vertical="center" wrapText="1"/>
    </xf>
    <xf numFmtId="0" fontId="158" fillId="77" borderId="22" xfId="852" applyFont="1" applyFill="1" applyBorder="1" applyAlignment="1">
      <alignment horizontal="center" vertical="center" wrapText="1"/>
    </xf>
    <xf numFmtId="0" fontId="158" fillId="3" borderId="3" xfId="852" applyFont="1" applyFill="1" applyBorder="1" applyAlignment="1">
      <alignment horizontal="center" vertical="center" wrapText="1"/>
    </xf>
    <xf numFmtId="0" fontId="158" fillId="3" borderId="6" xfId="852" applyFont="1" applyFill="1" applyBorder="1" applyAlignment="1">
      <alignment horizontal="center" vertical="center" wrapText="1"/>
    </xf>
    <xf numFmtId="0" fontId="158" fillId="3" borderId="5" xfId="852" applyFont="1" applyFill="1" applyBorder="1" applyAlignment="1">
      <alignment horizontal="center" vertical="center" wrapText="1"/>
    </xf>
    <xf numFmtId="0" fontId="160" fillId="78" borderId="0" xfId="3" applyFont="1" applyFill="1" applyAlignment="1">
      <alignment horizontal="center"/>
    </xf>
    <xf numFmtId="49" fontId="160" fillId="78" borderId="0" xfId="3" applyNumberFormat="1" applyFont="1" applyFill="1" applyAlignment="1"/>
    <xf numFmtId="0" fontId="160" fillId="78" borderId="0" xfId="3" applyFont="1" applyFill="1" applyAlignment="1"/>
    <xf numFmtId="0" fontId="158" fillId="78" borderId="12" xfId="3" applyFont="1" applyFill="1" applyBorder="1" applyAlignment="1"/>
    <xf numFmtId="0" fontId="158" fillId="78" borderId="0" xfId="3" applyFont="1" applyFill="1" applyAlignment="1"/>
    <xf numFmtId="0" fontId="158" fillId="71" borderId="0" xfId="1283" applyFont="1" applyFill="1"/>
    <xf numFmtId="0" fontId="154" fillId="0" borderId="0" xfId="3" applyFont="1" applyFill="1" applyAlignment="1">
      <alignment horizontal="center" vertical="center"/>
    </xf>
    <xf numFmtId="49" fontId="154" fillId="0" borderId="0" xfId="1281" quotePrefix="1" applyNumberFormat="1" applyFont="1" applyFill="1" applyAlignment="1">
      <alignment horizontal="center" vertical="center"/>
    </xf>
    <xf numFmtId="0" fontId="154" fillId="0" borderId="0" xfId="1281" applyFont="1" applyFill="1" applyAlignment="1"/>
    <xf numFmtId="0" fontId="153" fillId="77" borderId="12" xfId="1281" applyFont="1" applyFill="1" applyBorder="1" applyAlignment="1"/>
    <xf numFmtId="214" fontId="153" fillId="0" borderId="0" xfId="3" applyNumberFormat="1" applyFont="1" applyFill="1" applyAlignment="1"/>
    <xf numFmtId="0" fontId="153" fillId="71" borderId="0" xfId="1283" applyFont="1" applyFill="1"/>
    <xf numFmtId="0" fontId="161" fillId="0" borderId="0" xfId="3" applyFont="1" applyFill="1" applyAlignment="1">
      <alignment horizontal="center" vertical="center"/>
    </xf>
    <xf numFmtId="49" fontId="161" fillId="0" borderId="0" xfId="1281" applyNumberFormat="1" applyFont="1" applyFill="1" applyAlignment="1">
      <alignment horizontal="center" vertical="center"/>
    </xf>
    <xf numFmtId="0" fontId="161" fillId="0" borderId="0" xfId="1281" applyFont="1" applyFill="1" applyAlignment="1">
      <alignment horizontal="left" indent="2"/>
    </xf>
    <xf numFmtId="0" fontId="162" fillId="0" borderId="12" xfId="1281" applyFont="1" applyFill="1" applyBorder="1" applyAlignment="1">
      <alignment horizontal="left" indent="2"/>
    </xf>
    <xf numFmtId="215" fontId="162" fillId="0" borderId="0" xfId="3" applyNumberFormat="1" applyFont="1" applyFill="1" applyAlignment="1"/>
    <xf numFmtId="0" fontId="162" fillId="71" borderId="0" xfId="1283" applyFont="1" applyFill="1"/>
    <xf numFmtId="0" fontId="162" fillId="0" borderId="12" xfId="1281" applyFont="1" applyFill="1" applyBorder="1" applyAlignment="1"/>
    <xf numFmtId="0" fontId="163" fillId="78" borderId="12" xfId="3" applyFont="1" applyFill="1" applyBorder="1" applyAlignment="1"/>
    <xf numFmtId="0" fontId="163" fillId="78" borderId="0" xfId="3" applyFont="1" applyFill="1" applyAlignment="1"/>
    <xf numFmtId="0" fontId="163" fillId="71" borderId="0" xfId="1283" applyFont="1" applyFill="1"/>
    <xf numFmtId="0" fontId="154" fillId="0" borderId="0" xfId="3" applyFont="1" applyAlignment="1">
      <alignment horizontal="center" vertical="center"/>
    </xf>
    <xf numFmtId="0" fontId="153" fillId="77" borderId="12" xfId="1281" applyNumberFormat="1" applyFont="1" applyFill="1" applyBorder="1" applyAlignment="1"/>
    <xf numFmtId="0" fontId="161" fillId="0" borderId="0" xfId="3" applyFont="1" applyAlignment="1">
      <alignment horizontal="center" vertical="center"/>
    </xf>
    <xf numFmtId="49" fontId="161" fillId="0" borderId="0" xfId="1281" quotePrefix="1" applyNumberFormat="1" applyFont="1" applyFill="1" applyAlignment="1">
      <alignment horizontal="center" vertical="center"/>
    </xf>
    <xf numFmtId="0" fontId="23" fillId="0" borderId="0" xfId="1282" applyFont="1" applyFill="1" applyAlignment="1">
      <alignment horizontal="center" vertical="center"/>
    </xf>
    <xf numFmtId="0" fontId="164" fillId="0" borderId="0" xfId="1282" applyFont="1" applyFill="1" applyAlignment="1">
      <alignment horizontal="center" vertical="center"/>
    </xf>
    <xf numFmtId="10" fontId="162" fillId="0" borderId="0" xfId="3" applyNumberFormat="1" applyFont="1" applyFill="1" applyAlignment="1"/>
    <xf numFmtId="0" fontId="161" fillId="0" borderId="0" xfId="1282" applyFont="1" applyFill="1" applyAlignment="1">
      <alignment horizontal="center" vertical="center"/>
    </xf>
    <xf numFmtId="0" fontId="154" fillId="0" borderId="0" xfId="853" applyFont="1" applyFill="1" applyAlignment="1"/>
    <xf numFmtId="216" fontId="162" fillId="0" borderId="0" xfId="3" applyNumberFormat="1" applyFont="1" applyFill="1" applyAlignment="1"/>
    <xf numFmtId="0" fontId="154" fillId="0" borderId="0" xfId="1280" applyFont="1" applyFill="1" applyAlignment="1"/>
    <xf numFmtId="0" fontId="161" fillId="0" borderId="0" xfId="1280" applyFont="1" applyFill="1" applyAlignment="1">
      <alignment horizontal="left" indent="2"/>
    </xf>
    <xf numFmtId="10" fontId="162" fillId="0" borderId="0" xfId="849" applyNumberFormat="1" applyFont="1" applyFill="1" applyAlignment="1"/>
    <xf numFmtId="0" fontId="161" fillId="71" borderId="0" xfId="852" applyFont="1" applyFill="1"/>
    <xf numFmtId="0" fontId="154" fillId="71" borderId="0" xfId="12" applyFont="1" applyFill="1" applyAlignment="1">
      <alignment horizontal="center" vertical="center"/>
    </xf>
    <xf numFmtId="49" fontId="154" fillId="71" borderId="0" xfId="12" applyNumberFormat="1" applyFont="1" applyFill="1" applyAlignment="1">
      <alignment horizontal="center" vertical="center"/>
    </xf>
    <xf numFmtId="0" fontId="154" fillId="71" borderId="0" xfId="12" applyFont="1" applyFill="1"/>
    <xf numFmtId="0" fontId="153" fillId="71" borderId="0" xfId="12" applyFont="1" applyFill="1"/>
    <xf numFmtId="0" fontId="154" fillId="71" borderId="0" xfId="852" applyFont="1" applyFill="1" applyAlignment="1">
      <alignment horizontal="center" vertical="center"/>
    </xf>
    <xf numFmtId="49" fontId="154" fillId="71" borderId="0" xfId="852" applyNumberFormat="1" applyFont="1" applyFill="1" applyAlignment="1">
      <alignment horizontal="center" vertical="center"/>
    </xf>
    <xf numFmtId="0" fontId="158" fillId="78" borderId="0" xfId="3" applyFont="1" applyFill="1" applyBorder="1" applyAlignment="1"/>
    <xf numFmtId="0" fontId="163" fillId="78" borderId="0" xfId="3" applyFont="1" applyFill="1" applyBorder="1" applyAlignment="1"/>
    <xf numFmtId="0" fontId="158" fillId="3" borderId="61" xfId="852" applyFont="1" applyFill="1" applyBorder="1" applyAlignment="1">
      <alignment horizontal="center" vertical="center" wrapText="1"/>
    </xf>
    <xf numFmtId="0" fontId="158" fillId="3" borderId="7" xfId="852" applyFont="1" applyFill="1" applyBorder="1" applyAlignment="1">
      <alignment horizontal="center" vertical="center" wrapText="1"/>
    </xf>
    <xf numFmtId="0" fontId="158" fillId="3" borderId="21" xfId="852" applyFont="1" applyFill="1" applyBorder="1" applyAlignment="1">
      <alignment horizontal="center" vertical="center" wrapText="1"/>
    </xf>
    <xf numFmtId="3" fontId="162" fillId="0" borderId="0" xfId="1281" applyNumberFormat="1" applyFont="1" applyFill="1" applyBorder="1" applyAlignment="1">
      <alignment horizontal="left" indent="2"/>
    </xf>
    <xf numFmtId="2" fontId="162" fillId="0" borderId="0" xfId="3" applyNumberFormat="1" applyFont="1" applyFill="1" applyAlignment="1">
      <alignment horizontal="center"/>
    </xf>
    <xf numFmtId="214" fontId="153" fillId="69" borderId="0" xfId="3" applyNumberFormat="1" applyFont="1" applyFill="1" applyAlignment="1"/>
    <xf numFmtId="2" fontId="162" fillId="69" borderId="0" xfId="3" applyNumberFormat="1" applyFont="1" applyFill="1" applyAlignment="1">
      <alignment horizontal="center"/>
    </xf>
    <xf numFmtId="0" fontId="165" fillId="0" borderId="0" xfId="3" applyFont="1" applyFill="1" applyAlignment="1">
      <alignment horizontal="center" vertical="center"/>
    </xf>
    <xf numFmtId="0" fontId="162" fillId="0" borderId="0" xfId="1283" applyFont="1" applyFill="1"/>
    <xf numFmtId="10" fontId="162" fillId="0" borderId="0" xfId="1281" applyNumberFormat="1" applyFont="1" applyFill="1" applyBorder="1" applyAlignment="1"/>
    <xf numFmtId="171" fontId="162" fillId="0" borderId="0" xfId="1" applyNumberFormat="1" applyFont="1" applyFill="1" applyAlignment="1">
      <alignment horizontal="center"/>
    </xf>
    <xf numFmtId="0" fontId="5" fillId="0" borderId="0" xfId="9" applyFont="1"/>
    <xf numFmtId="168" fontId="3" fillId="0" borderId="11" xfId="3" applyNumberFormat="1" applyFont="1" applyFill="1" applyBorder="1" applyAlignment="1"/>
    <xf numFmtId="3" fontId="4" fillId="0" borderId="6" xfId="7" applyNumberFormat="1" applyFont="1" applyFill="1" applyBorder="1" applyAlignment="1">
      <alignment shrinkToFit="1"/>
    </xf>
    <xf numFmtId="3" fontId="4" fillId="0" borderId="3" xfId="7" applyNumberFormat="1" applyFont="1" applyFill="1" applyBorder="1" applyAlignment="1">
      <alignment shrinkToFit="1"/>
    </xf>
    <xf numFmtId="3" fontId="4" fillId="0" borderId="21" xfId="7" applyNumberFormat="1" applyFont="1" applyFill="1" applyBorder="1" applyAlignment="1">
      <alignment shrinkToFit="1"/>
    </xf>
    <xf numFmtId="0" fontId="166" fillId="0" borderId="0" xfId="0" applyFont="1"/>
    <xf numFmtId="0" fontId="15" fillId="0" borderId="0" xfId="1283" applyFont="1" applyAlignment="1">
      <alignment horizontal="center"/>
    </xf>
    <xf numFmtId="0" fontId="167" fillId="0" borderId="0" xfId="1283" applyFont="1"/>
    <xf numFmtId="0" fontId="168" fillId="0" borderId="0" xfId="1283" applyFont="1" applyAlignment="1">
      <alignment horizontal="right"/>
    </xf>
    <xf numFmtId="0" fontId="15" fillId="0" borderId="1" xfId="1283" applyFont="1" applyBorder="1"/>
    <xf numFmtId="0" fontId="167" fillId="0" borderId="0" xfId="1283" applyFont="1" applyBorder="1"/>
    <xf numFmtId="0" fontId="7" fillId="0" borderId="0" xfId="0" applyFont="1"/>
    <xf numFmtId="0" fontId="15" fillId="0" borderId="25" xfId="1283" applyFont="1" applyBorder="1"/>
    <xf numFmtId="0" fontId="15" fillId="0" borderId="2" xfId="1283" applyFont="1" applyBorder="1"/>
    <xf numFmtId="0" fontId="15" fillId="3" borderId="3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67" fillId="0" borderId="0" xfId="1283" applyFont="1" applyFill="1" applyBorder="1"/>
    <xf numFmtId="0" fontId="15" fillId="0" borderId="0" xfId="1283" applyFont="1" applyFill="1" applyBorder="1" applyAlignment="1"/>
    <xf numFmtId="217" fontId="15" fillId="0" borderId="0" xfId="1" applyNumberFormat="1" applyFont="1" applyFill="1" applyBorder="1"/>
    <xf numFmtId="0" fontId="166" fillId="0" borderId="0" xfId="0" applyFont="1" applyFill="1" applyBorder="1"/>
    <xf numFmtId="0" fontId="15" fillId="79" borderId="3" xfId="1283" applyFont="1" applyFill="1" applyBorder="1" applyAlignment="1">
      <alignment horizontal="left" vertical="center" indent="4"/>
    </xf>
    <xf numFmtId="0" fontId="167" fillId="79" borderId="5" xfId="1283" applyFont="1" applyFill="1" applyBorder="1" applyAlignment="1"/>
    <xf numFmtId="217" fontId="167" fillId="79" borderId="7" xfId="1" applyNumberFormat="1" applyFont="1" applyFill="1" applyBorder="1"/>
    <xf numFmtId="217" fontId="167" fillId="79" borderId="6" xfId="1" applyNumberFormat="1" applyFont="1" applyFill="1" applyBorder="1"/>
    <xf numFmtId="217" fontId="167" fillId="79" borderId="5" xfId="1" applyNumberFormat="1" applyFont="1" applyFill="1" applyBorder="1"/>
    <xf numFmtId="0" fontId="15" fillId="0" borderId="19" xfId="1283" applyFont="1" applyBorder="1"/>
    <xf numFmtId="0" fontId="15" fillId="0" borderId="20" xfId="1283" applyFont="1" applyBorder="1"/>
    <xf numFmtId="168" fontId="15" fillId="0" borderId="7" xfId="1283" applyNumberFormat="1" applyFont="1" applyBorder="1"/>
    <xf numFmtId="168" fontId="15" fillId="0" borderId="6" xfId="1283" applyNumberFormat="1" applyFont="1" applyFill="1" applyBorder="1"/>
    <xf numFmtId="168" fontId="15" fillId="0" borderId="21" xfId="1283" applyNumberFormat="1" applyFont="1" applyFill="1" applyBorder="1"/>
    <xf numFmtId="0" fontId="15" fillId="79" borderId="8" xfId="1283" applyFont="1" applyFill="1" applyBorder="1" applyAlignment="1">
      <alignment horizontal="left" vertical="center" indent="4"/>
    </xf>
    <xf numFmtId="0" fontId="167" fillId="79" borderId="9" xfId="1283" applyFont="1" applyFill="1" applyBorder="1" applyAlignment="1"/>
    <xf numFmtId="0" fontId="167" fillId="0" borderId="8" xfId="1283" applyFont="1" applyBorder="1"/>
    <xf numFmtId="0" fontId="167" fillId="0" borderId="9" xfId="1283" applyFont="1" applyBorder="1"/>
    <xf numFmtId="168" fontId="167" fillId="0" borderId="13" xfId="1283" applyNumberFormat="1" applyFont="1" applyFill="1" applyBorder="1"/>
    <xf numFmtId="168" fontId="167" fillId="0" borderId="11" xfId="1" applyNumberFormat="1" applyFont="1" applyFill="1" applyBorder="1"/>
    <xf numFmtId="168" fontId="167" fillId="0" borderId="12" xfId="1" applyNumberFormat="1" applyFont="1" applyFill="1" applyBorder="1"/>
    <xf numFmtId="0" fontId="167" fillId="0" borderId="17" xfId="1283" applyFont="1" applyBorder="1" applyAlignment="1"/>
    <xf numFmtId="0" fontId="167" fillId="0" borderId="12" xfId="1283" applyFont="1" applyBorder="1" applyAlignment="1"/>
    <xf numFmtId="172" fontId="167" fillId="0" borderId="13" xfId="1" applyNumberFormat="1" applyFont="1" applyFill="1" applyBorder="1"/>
    <xf numFmtId="172" fontId="167" fillId="0" borderId="11" xfId="1" applyNumberFormat="1" applyFont="1" applyFill="1" applyBorder="1"/>
    <xf numFmtId="172" fontId="167" fillId="0" borderId="12" xfId="1" applyNumberFormat="1" applyFont="1" applyFill="1" applyBorder="1"/>
    <xf numFmtId="0" fontId="167" fillId="0" borderId="17" xfId="1283" applyFont="1" applyBorder="1"/>
    <xf numFmtId="0" fontId="167" fillId="0" borderId="12" xfId="1283" applyFont="1" applyBorder="1"/>
    <xf numFmtId="172" fontId="167" fillId="0" borderId="11" xfId="1283" applyNumberFormat="1" applyFont="1" applyFill="1" applyBorder="1"/>
    <xf numFmtId="172" fontId="167" fillId="0" borderId="12" xfId="4" applyNumberFormat="1" applyFont="1" applyFill="1" applyBorder="1"/>
    <xf numFmtId="0" fontId="167" fillId="0" borderId="19" xfId="1283" applyFont="1" applyBorder="1"/>
    <xf numFmtId="0" fontId="167" fillId="0" borderId="20" xfId="1283" applyFont="1" applyBorder="1"/>
    <xf numFmtId="167" fontId="167" fillId="0" borderId="13" xfId="14" applyNumberFormat="1" applyFont="1" applyFill="1" applyBorder="1"/>
    <xf numFmtId="167" fontId="167" fillId="0" borderId="11" xfId="14" applyNumberFormat="1" applyFont="1" applyFill="1" applyBorder="1"/>
    <xf numFmtId="4" fontId="167" fillId="0" borderId="11" xfId="1283" applyNumberFormat="1" applyFont="1" applyFill="1" applyBorder="1"/>
    <xf numFmtId="167" fontId="167" fillId="0" borderId="12" xfId="4" applyNumberFormat="1" applyFont="1" applyFill="1" applyBorder="1"/>
    <xf numFmtId="168" fontId="167" fillId="0" borderId="6" xfId="1283" applyNumberFormat="1" applyFont="1" applyFill="1" applyBorder="1"/>
    <xf numFmtId="168" fontId="167" fillId="0" borderId="21" xfId="1283" applyNumberFormat="1" applyFont="1" applyFill="1" applyBorder="1"/>
    <xf numFmtId="0" fontId="167" fillId="0" borderId="8" xfId="1283" applyFont="1" applyBorder="1" applyAlignment="1">
      <alignment vertical="center"/>
    </xf>
    <xf numFmtId="0" fontId="167" fillId="0" borderId="9" xfId="1283" applyFont="1" applyBorder="1" applyAlignment="1">
      <alignment vertical="center"/>
    </xf>
    <xf numFmtId="168" fontId="167" fillId="0" borderId="14" xfId="1283" applyNumberFormat="1" applyFont="1" applyFill="1" applyBorder="1"/>
    <xf numFmtId="168" fontId="167" fillId="0" borderId="16" xfId="1283" applyNumberFormat="1" applyFont="1" applyFill="1" applyBorder="1"/>
    <xf numFmtId="3" fontId="167" fillId="0" borderId="16" xfId="1283" applyNumberFormat="1" applyFont="1" applyFill="1" applyBorder="1"/>
    <xf numFmtId="3" fontId="167" fillId="0" borderId="9" xfId="1283" applyNumberFormat="1" applyFont="1" applyFill="1" applyBorder="1"/>
    <xf numFmtId="0" fontId="167" fillId="0" borderId="17" xfId="1283" applyFont="1" applyFill="1" applyBorder="1" applyAlignment="1">
      <alignment vertical="center"/>
    </xf>
    <xf numFmtId="0" fontId="167" fillId="0" borderId="12" xfId="1283" applyFont="1" applyBorder="1" applyAlignment="1">
      <alignment vertical="center"/>
    </xf>
    <xf numFmtId="168" fontId="167" fillId="0" borderId="11" xfId="1283" applyNumberFormat="1" applyFont="1" applyFill="1" applyBorder="1"/>
    <xf numFmtId="3" fontId="167" fillId="0" borderId="11" xfId="1283" applyNumberFormat="1" applyFont="1" applyFill="1" applyBorder="1"/>
    <xf numFmtId="3" fontId="167" fillId="0" borderId="12" xfId="1283" applyNumberFormat="1" applyFont="1" applyFill="1" applyBorder="1"/>
    <xf numFmtId="0" fontId="167" fillId="0" borderId="17" xfId="1283" applyFont="1" applyBorder="1" applyAlignment="1">
      <alignment vertical="center"/>
    </xf>
    <xf numFmtId="0" fontId="15" fillId="0" borderId="3" xfId="1283" applyFont="1" applyBorder="1"/>
    <xf numFmtId="0" fontId="15" fillId="0" borderId="5" xfId="1283" applyFont="1" applyBorder="1"/>
    <xf numFmtId="0" fontId="167" fillId="0" borderId="17" xfId="1283" applyFont="1" applyFill="1" applyBorder="1"/>
    <xf numFmtId="0" fontId="167" fillId="0" borderId="12" xfId="1283" applyFont="1" applyFill="1" applyBorder="1"/>
    <xf numFmtId="0" fontId="167" fillId="0" borderId="17" xfId="1283" applyFont="1" applyBorder="1" applyAlignment="1">
      <alignment horizontal="left"/>
    </xf>
    <xf numFmtId="0" fontId="167" fillId="0" borderId="12" xfId="1283" applyFont="1" applyBorder="1" applyAlignment="1">
      <alignment horizontal="left"/>
    </xf>
    <xf numFmtId="9" fontId="167" fillId="4" borderId="11" xfId="4" applyFont="1" applyFill="1" applyBorder="1" applyAlignment="1"/>
    <xf numFmtId="9" fontId="167" fillId="4" borderId="12" xfId="4" applyFont="1" applyFill="1" applyBorder="1" applyAlignment="1"/>
    <xf numFmtId="168" fontId="167" fillId="0" borderId="13" xfId="1283" applyNumberFormat="1" applyFont="1" applyBorder="1"/>
    <xf numFmtId="168" fontId="167" fillId="0" borderId="10" xfId="1283" applyNumberFormat="1" applyFont="1" applyBorder="1"/>
    <xf numFmtId="168" fontId="167" fillId="0" borderId="12" xfId="1283" applyNumberFormat="1" applyFont="1" applyBorder="1"/>
    <xf numFmtId="168" fontId="167" fillId="0" borderId="11" xfId="1283" applyNumberFormat="1" applyFont="1" applyBorder="1"/>
    <xf numFmtId="0" fontId="167" fillId="0" borderId="19" xfId="1283" applyFont="1" applyBorder="1" applyAlignment="1">
      <alignment horizontal="left"/>
    </xf>
    <xf numFmtId="0" fontId="167" fillId="0" borderId="20" xfId="1283" applyFont="1" applyBorder="1" applyAlignment="1">
      <alignment horizontal="left"/>
    </xf>
    <xf numFmtId="167" fontId="167" fillId="0" borderId="23" xfId="4" applyNumberFormat="1" applyFont="1" applyBorder="1" applyAlignment="1"/>
    <xf numFmtId="9" fontId="167" fillId="0" borderId="23" xfId="4" applyFont="1" applyBorder="1" applyAlignment="1"/>
    <xf numFmtId="9" fontId="171" fillId="0" borderId="20" xfId="4" applyFont="1" applyBorder="1" applyAlignment="1"/>
    <xf numFmtId="217" fontId="167" fillId="79" borderId="14" xfId="1" applyNumberFormat="1" applyFont="1" applyFill="1" applyBorder="1"/>
    <xf numFmtId="217" fontId="167" fillId="79" borderId="16" xfId="1" applyNumberFormat="1" applyFont="1" applyFill="1" applyBorder="1"/>
    <xf numFmtId="217" fontId="167" fillId="79" borderId="9" xfId="1" applyNumberFormat="1" applyFont="1" applyFill="1" applyBorder="1"/>
    <xf numFmtId="0" fontId="167" fillId="0" borderId="14" xfId="1283" applyFont="1" applyFill="1" applyBorder="1" applyAlignment="1">
      <alignment horizontal="left"/>
    </xf>
    <xf numFmtId="0" fontId="167" fillId="0" borderId="28" xfId="1283" applyFont="1" applyFill="1" applyBorder="1" applyAlignment="1">
      <alignment horizontal="left"/>
    </xf>
    <xf numFmtId="168" fontId="167" fillId="0" borderId="16" xfId="1283" applyNumberFormat="1" applyFont="1" applyBorder="1"/>
    <xf numFmtId="3" fontId="167" fillId="0" borderId="16" xfId="1" applyNumberFormat="1" applyFont="1" applyFill="1" applyBorder="1"/>
    <xf numFmtId="3" fontId="167" fillId="0" borderId="28" xfId="1" applyNumberFormat="1" applyFont="1" applyFill="1" applyBorder="1"/>
    <xf numFmtId="0" fontId="167" fillId="0" borderId="13" xfId="1283" applyFont="1" applyFill="1" applyBorder="1" applyAlignment="1">
      <alignment horizontal="left"/>
    </xf>
    <xf numFmtId="0" fontId="167" fillId="0" borderId="18" xfId="1283" applyFont="1" applyFill="1" applyBorder="1" applyAlignment="1">
      <alignment horizontal="left"/>
    </xf>
    <xf numFmtId="168" fontId="167" fillId="0" borderId="11" xfId="1283" quotePrefix="1" applyNumberFormat="1" applyFont="1" applyBorder="1"/>
    <xf numFmtId="3" fontId="167" fillId="0" borderId="11" xfId="1" applyNumberFormat="1" applyFont="1" applyFill="1" applyBorder="1"/>
    <xf numFmtId="3" fontId="167" fillId="0" borderId="18" xfId="1" applyNumberFormat="1" applyFont="1" applyFill="1" applyBorder="1"/>
    <xf numFmtId="9" fontId="167" fillId="0" borderId="11" xfId="4" applyFont="1" applyBorder="1" applyAlignment="1"/>
    <xf numFmtId="9" fontId="171" fillId="0" borderId="12" xfId="4" applyFont="1" applyBorder="1" applyAlignment="1"/>
    <xf numFmtId="3" fontId="167" fillId="0" borderId="12" xfId="1" applyNumberFormat="1" applyFont="1" applyFill="1" applyBorder="1"/>
    <xf numFmtId="0" fontId="15" fillId="0" borderId="3" xfId="1283" applyFont="1" applyFill="1" applyBorder="1"/>
    <xf numFmtId="0" fontId="15" fillId="0" borderId="5" xfId="1283" applyFont="1" applyFill="1" applyBorder="1"/>
    <xf numFmtId="168" fontId="15" fillId="0" borderId="61" xfId="1283" applyNumberFormat="1" applyFont="1" applyBorder="1"/>
    <xf numFmtId="168" fontId="15" fillId="0" borderId="5" xfId="1283" applyNumberFormat="1" applyFont="1" applyBorder="1"/>
    <xf numFmtId="0" fontId="8" fillId="0" borderId="0" xfId="0" applyFont="1"/>
    <xf numFmtId="218" fontId="15" fillId="0" borderId="0" xfId="1" applyNumberFormat="1" applyFont="1" applyFill="1" applyBorder="1"/>
    <xf numFmtId="168" fontId="15" fillId="0" borderId="7" xfId="1283" applyNumberFormat="1" applyFont="1" applyFill="1" applyBorder="1"/>
    <xf numFmtId="3" fontId="15" fillId="0" borderId="6" xfId="1283" applyNumberFormat="1" applyFont="1" applyFill="1" applyBorder="1"/>
    <xf numFmtId="3" fontId="15" fillId="0" borderId="5" xfId="1283" applyNumberFormat="1" applyFont="1" applyFill="1" applyBorder="1"/>
    <xf numFmtId="0" fontId="172" fillId="0" borderId="0" xfId="0" applyFont="1"/>
    <xf numFmtId="168" fontId="167" fillId="79" borderId="7" xfId="1" applyNumberFormat="1" applyFont="1" applyFill="1" applyBorder="1"/>
    <xf numFmtId="168" fontId="167" fillId="79" borderId="6" xfId="1" applyNumberFormat="1" applyFont="1" applyFill="1" applyBorder="1"/>
    <xf numFmtId="0" fontId="167" fillId="0" borderId="8" xfId="1283" applyFont="1" applyFill="1" applyBorder="1"/>
    <xf numFmtId="0" fontId="167" fillId="0" borderId="9" xfId="1283" applyFont="1" applyFill="1" applyBorder="1"/>
    <xf numFmtId="168" fontId="167" fillId="0" borderId="7" xfId="1283" applyNumberFormat="1" applyFont="1" applyBorder="1"/>
    <xf numFmtId="168" fontId="167" fillId="0" borderId="6" xfId="1283" applyNumberFormat="1" applyFont="1" applyBorder="1"/>
    <xf numFmtId="43" fontId="167" fillId="0" borderId="16" xfId="1" applyFont="1" applyFill="1" applyBorder="1"/>
    <xf numFmtId="43" fontId="167" fillId="0" borderId="9" xfId="1" applyFont="1" applyFill="1" applyBorder="1"/>
    <xf numFmtId="0" fontId="15" fillId="0" borderId="3" xfId="1283" applyFont="1" applyFill="1" applyBorder="1" applyAlignment="1">
      <alignment vertical="center"/>
    </xf>
    <xf numFmtId="0" fontId="167" fillId="0" borderId="5" xfId="1283" applyFont="1" applyFill="1" applyBorder="1"/>
    <xf numFmtId="168" fontId="167" fillId="0" borderId="7" xfId="1283" applyNumberFormat="1" applyFont="1" applyFill="1" applyBorder="1"/>
    <xf numFmtId="3" fontId="167" fillId="0" borderId="6" xfId="1283" applyNumberFormat="1" applyFont="1" applyFill="1" applyBorder="1"/>
    <xf numFmtId="3" fontId="167" fillId="0" borderId="5" xfId="1283" applyNumberFormat="1" applyFont="1" applyFill="1" applyBorder="1"/>
    <xf numFmtId="168" fontId="167" fillId="79" borderId="14" xfId="1" applyNumberFormat="1" applyFont="1" applyFill="1" applyBorder="1"/>
    <xf numFmtId="168" fontId="167" fillId="79" borderId="16" xfId="1" applyNumberFormat="1" applyFont="1" applyFill="1" applyBorder="1"/>
    <xf numFmtId="0" fontId="167" fillId="0" borderId="8" xfId="1283" applyFont="1" applyBorder="1" applyAlignment="1">
      <alignment horizontal="left"/>
    </xf>
    <xf numFmtId="0" fontId="167" fillId="0" borderId="9" xfId="1283" applyFont="1" applyBorder="1" applyAlignment="1">
      <alignment horizontal="left"/>
    </xf>
    <xf numFmtId="3" fontId="167" fillId="0" borderId="16" xfId="1283" applyNumberFormat="1" applyFont="1" applyBorder="1"/>
    <xf numFmtId="3" fontId="167" fillId="0" borderId="28" xfId="1283" applyNumberFormat="1" applyFont="1" applyBorder="1"/>
    <xf numFmtId="3" fontId="167" fillId="0" borderId="11" xfId="1283" applyNumberFormat="1" applyFont="1" applyBorder="1"/>
    <xf numFmtId="3" fontId="167" fillId="0" borderId="18" xfId="1283" applyNumberFormat="1" applyFont="1" applyBorder="1"/>
    <xf numFmtId="0" fontId="15" fillId="0" borderId="3" xfId="1283" applyFont="1" applyBorder="1" applyAlignment="1">
      <alignment horizontal="left"/>
    </xf>
    <xf numFmtId="0" fontId="15" fillId="0" borderId="5" xfId="1283" applyFont="1" applyBorder="1" applyAlignment="1">
      <alignment horizontal="left"/>
    </xf>
    <xf numFmtId="168" fontId="15" fillId="0" borderId="6" xfId="1283" applyNumberFormat="1" applyFont="1" applyBorder="1"/>
    <xf numFmtId="3" fontId="15" fillId="0" borderId="6" xfId="1283" applyNumberFormat="1" applyFont="1" applyBorder="1"/>
    <xf numFmtId="3" fontId="15" fillId="0" borderId="21" xfId="1283" applyNumberFormat="1" applyFont="1" applyBorder="1"/>
    <xf numFmtId="0" fontId="15" fillId="0" borderId="0" xfId="1283" applyFont="1" applyBorder="1" applyAlignment="1">
      <alignment horizontal="left"/>
    </xf>
    <xf numFmtId="168" fontId="15" fillId="0" borderId="0" xfId="1283" applyNumberFormat="1" applyFont="1" applyBorder="1"/>
    <xf numFmtId="3" fontId="15" fillId="0" borderId="0" xfId="1283" applyNumberFormat="1" applyFont="1" applyBorder="1"/>
    <xf numFmtId="0" fontId="15" fillId="8" borderId="3" xfId="1283" applyFont="1" applyFill="1" applyBorder="1" applyAlignment="1">
      <alignment vertical="center"/>
    </xf>
    <xf numFmtId="0" fontId="167" fillId="8" borderId="4" xfId="1283" applyFont="1" applyFill="1" applyBorder="1"/>
    <xf numFmtId="168" fontId="15" fillId="8" borderId="7" xfId="1283" applyNumberFormat="1" applyFont="1" applyFill="1" applyBorder="1"/>
    <xf numFmtId="168" fontId="15" fillId="8" borderId="6" xfId="1283" applyNumberFormat="1" applyFont="1" applyFill="1" applyBorder="1"/>
    <xf numFmtId="3" fontId="15" fillId="8" borderId="6" xfId="1283" applyNumberFormat="1" applyFont="1" applyFill="1" applyBorder="1"/>
    <xf numFmtId="3" fontId="15" fillId="8" borderId="21" xfId="1283" applyNumberFormat="1" applyFont="1" applyFill="1" applyBorder="1"/>
    <xf numFmtId="0" fontId="15" fillId="0" borderId="0" xfId="1283" applyFont="1" applyFill="1" applyBorder="1" applyAlignment="1">
      <alignment vertical="center"/>
    </xf>
    <xf numFmtId="3" fontId="167" fillId="0" borderId="0" xfId="1283" applyNumberFormat="1" applyFont="1" applyFill="1" applyBorder="1"/>
    <xf numFmtId="219" fontId="167" fillId="0" borderId="14" xfId="1" applyNumberFormat="1" applyFont="1" applyFill="1" applyBorder="1"/>
    <xf numFmtId="219" fontId="167" fillId="0" borderId="16" xfId="1" applyNumberFormat="1" applyFont="1" applyFill="1" applyBorder="1"/>
    <xf numFmtId="219" fontId="167" fillId="0" borderId="28" xfId="1" applyNumberFormat="1" applyFont="1" applyFill="1" applyBorder="1"/>
    <xf numFmtId="219" fontId="167" fillId="0" borderId="13" xfId="1" applyNumberFormat="1" applyFont="1" applyFill="1" applyBorder="1"/>
    <xf numFmtId="219" fontId="167" fillId="0" borderId="11" xfId="1" applyNumberFormat="1" applyFont="1" applyFill="1" applyBorder="1"/>
    <xf numFmtId="219" fontId="167" fillId="0" borderId="18" xfId="1" applyNumberFormat="1" applyFont="1" applyFill="1" applyBorder="1"/>
    <xf numFmtId="0" fontId="167" fillId="0" borderId="17" xfId="1283" applyFont="1" applyFill="1" applyBorder="1" applyAlignment="1">
      <alignment horizontal="left"/>
    </xf>
    <xf numFmtId="0" fontId="167" fillId="0" borderId="12" xfId="1283" applyFont="1" applyFill="1" applyBorder="1" applyAlignment="1">
      <alignment horizontal="left"/>
    </xf>
    <xf numFmtId="219" fontId="167" fillId="0" borderId="24" xfId="1" applyNumberFormat="1" applyFont="1" applyFill="1" applyBorder="1"/>
    <xf numFmtId="219" fontId="167" fillId="0" borderId="23" xfId="1" applyNumberFormat="1" applyFont="1" applyFill="1" applyBorder="1"/>
    <xf numFmtId="219" fontId="167" fillId="0" borderId="30" xfId="1" applyNumberFormat="1" applyFont="1" applyFill="1" applyBorder="1"/>
    <xf numFmtId="0" fontId="15" fillId="0" borderId="8" xfId="1283" applyFont="1" applyBorder="1" applyAlignment="1">
      <alignment vertical="center"/>
    </xf>
    <xf numFmtId="0" fontId="15" fillId="0" borderId="9" xfId="1283" applyFont="1" applyBorder="1" applyAlignment="1">
      <alignment vertical="center"/>
    </xf>
    <xf numFmtId="4" fontId="15" fillId="0" borderId="5" xfId="1" applyNumberFormat="1" applyFont="1" applyBorder="1"/>
    <xf numFmtId="4" fontId="174" fillId="0" borderId="5" xfId="1" applyNumberFormat="1" applyFont="1" applyBorder="1"/>
    <xf numFmtId="4" fontId="175" fillId="0" borderId="5" xfId="1" applyNumberFormat="1" applyFont="1" applyBorder="1"/>
    <xf numFmtId="0" fontId="15" fillId="8" borderId="3" xfId="1283" applyFont="1" applyFill="1" applyBorder="1" applyAlignment="1">
      <alignment horizontal="left" vertical="center"/>
    </xf>
    <xf numFmtId="4" fontId="15" fillId="8" borderId="7" xfId="1283" applyNumberFormat="1" applyFont="1" applyFill="1" applyBorder="1"/>
    <xf numFmtId="3" fontId="15" fillId="0" borderId="0" xfId="1283" applyNumberFormat="1" applyFont="1" applyFill="1" applyBorder="1"/>
    <xf numFmtId="0" fontId="166" fillId="0" borderId="0" xfId="0" applyFont="1" applyFill="1"/>
    <xf numFmtId="0" fontId="15" fillId="0" borderId="0" xfId="1283" applyFont="1" applyFill="1" applyBorder="1"/>
    <xf numFmtId="4" fontId="15" fillId="0" borderId="0" xfId="1283" applyNumberFormat="1" applyFont="1" applyFill="1" applyBorder="1"/>
    <xf numFmtId="0" fontId="176" fillId="0" borderId="0" xfId="1283" applyFont="1"/>
    <xf numFmtId="43" fontId="15" fillId="0" borderId="0" xfId="1" applyFont="1" applyFill="1" applyBorder="1"/>
    <xf numFmtId="0" fontId="176" fillId="0" borderId="0" xfId="1283" applyFont="1" applyAlignment="1"/>
    <xf numFmtId="0" fontId="15" fillId="0" borderId="0" xfId="2" applyFont="1" applyAlignment="1">
      <alignment horizontal="center"/>
    </xf>
    <xf numFmtId="0" fontId="167" fillId="0" borderId="0" xfId="2" applyFont="1"/>
    <xf numFmtId="0" fontId="168" fillId="0" borderId="0" xfId="2" applyFont="1" applyAlignment="1">
      <alignment horizontal="right"/>
    </xf>
    <xf numFmtId="0" fontId="15" fillId="0" borderId="1" xfId="2" applyFont="1" applyBorder="1"/>
    <xf numFmtId="0" fontId="167" fillId="0" borderId="0" xfId="2" applyFont="1" applyBorder="1"/>
    <xf numFmtId="0" fontId="15" fillId="0" borderId="25" xfId="2" applyFont="1" applyBorder="1"/>
    <xf numFmtId="0" fontId="15" fillId="0" borderId="2" xfId="2" applyFont="1" applyBorder="1"/>
    <xf numFmtId="0" fontId="167" fillId="0" borderId="0" xfId="2" applyFont="1" applyFill="1" applyBorder="1"/>
    <xf numFmtId="0" fontId="15" fillId="0" borderId="0" xfId="2" applyFont="1" applyFill="1" applyBorder="1" applyAlignment="1"/>
    <xf numFmtId="0" fontId="15" fillId="79" borderId="3" xfId="2" applyFont="1" applyFill="1" applyBorder="1" applyAlignment="1">
      <alignment horizontal="left" vertical="center" indent="4"/>
    </xf>
    <xf numFmtId="0" fontId="167" fillId="79" borderId="5" xfId="2" applyFont="1" applyFill="1" applyBorder="1" applyAlignment="1"/>
    <xf numFmtId="0" fontId="15" fillId="0" borderId="19" xfId="2" applyFont="1" applyBorder="1"/>
    <xf numFmtId="0" fontId="15" fillId="0" borderId="20" xfId="2" applyFont="1" applyBorder="1"/>
    <xf numFmtId="220" fontId="15" fillId="0" borderId="7" xfId="1" applyNumberFormat="1" applyFont="1" applyFill="1" applyBorder="1"/>
    <xf numFmtId="220" fontId="15" fillId="0" borderId="6" xfId="1" applyNumberFormat="1" applyFont="1" applyFill="1" applyBorder="1"/>
    <xf numFmtId="220" fontId="15" fillId="0" borderId="21" xfId="1" applyNumberFormat="1" applyFont="1" applyFill="1" applyBorder="1"/>
    <xf numFmtId="168" fontId="167" fillId="0" borderId="0" xfId="2" applyNumberFormat="1" applyFont="1" applyFill="1" applyBorder="1"/>
    <xf numFmtId="0" fontId="15" fillId="79" borderId="8" xfId="2" applyFont="1" applyFill="1" applyBorder="1" applyAlignment="1">
      <alignment horizontal="left" vertical="center" indent="4"/>
    </xf>
    <xf numFmtId="0" fontId="167" fillId="79" borderId="9" xfId="2" applyFont="1" applyFill="1" applyBorder="1" applyAlignment="1"/>
    <xf numFmtId="168" fontId="167" fillId="79" borderId="5" xfId="1" applyNumberFormat="1" applyFont="1" applyFill="1" applyBorder="1"/>
    <xf numFmtId="0" fontId="167" fillId="0" borderId="8" xfId="2" applyFont="1" applyBorder="1"/>
    <xf numFmtId="0" fontId="167" fillId="0" borderId="9" xfId="2" applyFont="1" applyBorder="1"/>
    <xf numFmtId="168" fontId="167" fillId="0" borderId="13" xfId="2" applyNumberFormat="1" applyFont="1" applyFill="1" applyBorder="1"/>
    <xf numFmtId="0" fontId="167" fillId="0" borderId="17" xfId="2" applyFont="1" applyBorder="1" applyAlignment="1"/>
    <xf numFmtId="0" fontId="167" fillId="0" borderId="12" xfId="2" applyFont="1" applyBorder="1" applyAlignment="1"/>
    <xf numFmtId="168" fontId="167" fillId="0" borderId="13" xfId="1" applyNumberFormat="1" applyFont="1" applyFill="1" applyBorder="1"/>
    <xf numFmtId="0" fontId="167" fillId="0" borderId="17" xfId="2" applyFont="1" applyBorder="1"/>
    <xf numFmtId="0" fontId="167" fillId="0" borderId="12" xfId="2" applyFont="1" applyBorder="1"/>
    <xf numFmtId="168" fontId="167" fillId="0" borderId="11" xfId="2" applyNumberFormat="1" applyFont="1" applyFill="1" applyBorder="1"/>
    <xf numFmtId="168" fontId="167" fillId="0" borderId="12" xfId="4" applyNumberFormat="1" applyFont="1" applyFill="1" applyBorder="1"/>
    <xf numFmtId="0" fontId="167" fillId="0" borderId="19" xfId="2" applyFont="1" applyBorder="1"/>
    <xf numFmtId="0" fontId="167" fillId="0" borderId="20" xfId="2" applyFont="1" applyBorder="1"/>
    <xf numFmtId="4" fontId="167" fillId="0" borderId="11" xfId="2" applyNumberFormat="1" applyFont="1" applyFill="1" applyBorder="1"/>
    <xf numFmtId="168" fontId="15" fillId="0" borderId="7" xfId="2" applyNumberFormat="1" applyFont="1" applyBorder="1"/>
    <xf numFmtId="168" fontId="15" fillId="0" borderId="6" xfId="2" applyNumberFormat="1" applyFont="1" applyBorder="1"/>
    <xf numFmtId="168" fontId="167" fillId="0" borderId="6" xfId="2" applyNumberFormat="1" applyFont="1" applyFill="1" applyBorder="1"/>
    <xf numFmtId="168" fontId="167" fillId="0" borderId="21" xfId="2" applyNumberFormat="1" applyFont="1" applyFill="1" applyBorder="1"/>
    <xf numFmtId="0" fontId="167" fillId="0" borderId="8" xfId="2" applyFont="1" applyBorder="1" applyAlignment="1">
      <alignment vertical="center"/>
    </xf>
    <xf numFmtId="0" fontId="167" fillId="0" borderId="9" xfId="2" applyFont="1" applyBorder="1" applyAlignment="1">
      <alignment vertical="center"/>
    </xf>
    <xf numFmtId="168" fontId="177" fillId="0" borderId="14" xfId="2" applyNumberFormat="1" applyFont="1" applyFill="1" applyBorder="1"/>
    <xf numFmtId="168" fontId="177" fillId="0" borderId="16" xfId="2" applyNumberFormat="1" applyFont="1" applyFill="1" applyBorder="1"/>
    <xf numFmtId="168" fontId="178" fillId="0" borderId="16" xfId="2" applyNumberFormat="1" applyFont="1" applyFill="1" applyBorder="1"/>
    <xf numFmtId="3" fontId="167" fillId="0" borderId="16" xfId="2" applyNumberFormat="1" applyFont="1" applyFill="1" applyBorder="1"/>
    <xf numFmtId="3" fontId="167" fillId="0" borderId="9" xfId="2" applyNumberFormat="1" applyFont="1" applyFill="1" applyBorder="1"/>
    <xf numFmtId="0" fontId="167" fillId="0" borderId="17" xfId="2" applyFont="1" applyFill="1" applyBorder="1" applyAlignment="1">
      <alignment vertical="center"/>
    </xf>
    <xf numFmtId="0" fontId="167" fillId="0" borderId="12" xfId="2" applyFont="1" applyBorder="1" applyAlignment="1">
      <alignment vertical="center"/>
    </xf>
    <xf numFmtId="168" fontId="177" fillId="4" borderId="13" xfId="2" applyNumberFormat="1" applyFont="1" applyFill="1" applyBorder="1"/>
    <xf numFmtId="168" fontId="177" fillId="4" borderId="11" xfId="2" applyNumberFormat="1" applyFont="1" applyFill="1" applyBorder="1"/>
    <xf numFmtId="3" fontId="167" fillId="4" borderId="11" xfId="2" applyNumberFormat="1" applyFont="1" applyFill="1" applyBorder="1"/>
    <xf numFmtId="3" fontId="167" fillId="4" borderId="12" xfId="2" applyNumberFormat="1" applyFont="1" applyFill="1" applyBorder="1"/>
    <xf numFmtId="168" fontId="167" fillId="4" borderId="13" xfId="2" applyNumberFormat="1" applyFont="1" applyFill="1" applyBorder="1"/>
    <xf numFmtId="168" fontId="167" fillId="4" borderId="11" xfId="2" applyNumberFormat="1" applyFont="1" applyFill="1" applyBorder="1"/>
    <xf numFmtId="0" fontId="167" fillId="0" borderId="17" xfId="2" applyFont="1" applyBorder="1" applyAlignment="1">
      <alignment vertical="center"/>
    </xf>
    <xf numFmtId="168" fontId="177" fillId="0" borderId="13" xfId="2" applyNumberFormat="1" applyFont="1" applyFill="1" applyBorder="1"/>
    <xf numFmtId="168" fontId="177" fillId="0" borderId="11" xfId="2" applyNumberFormat="1" applyFont="1" applyFill="1" applyBorder="1"/>
    <xf numFmtId="168" fontId="178" fillId="0" borderId="11" xfId="2" applyNumberFormat="1" applyFont="1" applyFill="1" applyBorder="1"/>
    <xf numFmtId="3" fontId="167" fillId="0" borderId="11" xfId="2" applyNumberFormat="1" applyFont="1" applyFill="1" applyBorder="1"/>
    <xf numFmtId="3" fontId="167" fillId="0" borderId="12" xfId="2" applyNumberFormat="1" applyFont="1" applyFill="1" applyBorder="1"/>
    <xf numFmtId="0" fontId="15" fillId="0" borderId="3" xfId="2" applyFont="1" applyBorder="1"/>
    <xf numFmtId="0" fontId="15" fillId="0" borderId="5" xfId="2" applyFont="1" applyBorder="1"/>
    <xf numFmtId="0" fontId="167" fillId="0" borderId="17" xfId="2" applyFont="1" applyFill="1" applyBorder="1"/>
    <xf numFmtId="0" fontId="167" fillId="0" borderId="12" xfId="2" applyFont="1" applyFill="1" applyBorder="1"/>
    <xf numFmtId="0" fontId="167" fillId="0" borderId="17" xfId="2" applyFont="1" applyBorder="1" applyAlignment="1">
      <alignment horizontal="left"/>
    </xf>
    <xf numFmtId="0" fontId="167" fillId="0" borderId="12" xfId="2" applyFont="1" applyBorder="1" applyAlignment="1">
      <alignment horizontal="left"/>
    </xf>
    <xf numFmtId="9" fontId="171" fillId="0" borderId="11" xfId="4" applyFont="1" applyBorder="1" applyAlignment="1"/>
    <xf numFmtId="9" fontId="167" fillId="0" borderId="12" xfId="4" applyFont="1" applyBorder="1" applyAlignment="1"/>
    <xf numFmtId="168" fontId="167" fillId="0" borderId="13" xfId="2" applyNumberFormat="1" applyFont="1" applyBorder="1"/>
    <xf numFmtId="168" fontId="167" fillId="0" borderId="10" xfId="2" applyNumberFormat="1" applyFont="1" applyBorder="1"/>
    <xf numFmtId="168" fontId="167" fillId="0" borderId="12" xfId="2" applyNumberFormat="1" applyFont="1" applyBorder="1"/>
    <xf numFmtId="168" fontId="167" fillId="0" borderId="11" xfId="2" applyNumberFormat="1" applyFont="1" applyBorder="1"/>
    <xf numFmtId="0" fontId="167" fillId="0" borderId="19" xfId="2" applyFont="1" applyBorder="1" applyAlignment="1">
      <alignment horizontal="left"/>
    </xf>
    <xf numFmtId="0" fontId="167" fillId="0" borderId="20" xfId="2" applyFont="1" applyBorder="1" applyAlignment="1">
      <alignment horizontal="left"/>
    </xf>
    <xf numFmtId="9" fontId="171" fillId="0" borderId="23" xfId="4" applyFont="1" applyBorder="1" applyAlignment="1"/>
    <xf numFmtId="0" fontId="167" fillId="0" borderId="14" xfId="2" applyFont="1" applyFill="1" applyBorder="1" applyAlignment="1">
      <alignment horizontal="left"/>
    </xf>
    <xf numFmtId="0" fontId="167" fillId="0" borderId="28" xfId="2" applyFont="1" applyFill="1" applyBorder="1" applyAlignment="1">
      <alignment horizontal="left"/>
    </xf>
    <xf numFmtId="0" fontId="167" fillId="0" borderId="13" xfId="2" applyFont="1" applyFill="1" applyBorder="1" applyAlignment="1">
      <alignment horizontal="left"/>
    </xf>
    <xf numFmtId="0" fontId="167" fillId="0" borderId="18" xfId="2" applyFont="1" applyFill="1" applyBorder="1" applyAlignment="1">
      <alignment horizontal="left"/>
    </xf>
    <xf numFmtId="168" fontId="15" fillId="0" borderId="6" xfId="2" applyNumberFormat="1" applyFont="1" applyFill="1" applyBorder="1"/>
    <xf numFmtId="168" fontId="177" fillId="0" borderId="13" xfId="2" applyNumberFormat="1" applyFont="1" applyBorder="1"/>
    <xf numFmtId="0" fontId="15" fillId="0" borderId="3" xfId="2" applyFont="1" applyFill="1" applyBorder="1"/>
    <xf numFmtId="0" fontId="15" fillId="0" borderId="5" xfId="2" applyFont="1" applyFill="1" applyBorder="1"/>
    <xf numFmtId="168" fontId="177" fillId="0" borderId="7" xfId="2" applyNumberFormat="1" applyFont="1" applyBorder="1"/>
    <xf numFmtId="168" fontId="177" fillId="0" borderId="6" xfId="2" applyNumberFormat="1" applyFont="1" applyBorder="1"/>
    <xf numFmtId="168" fontId="178" fillId="0" borderId="6" xfId="2" applyNumberFormat="1" applyFont="1" applyBorder="1"/>
    <xf numFmtId="3" fontId="15" fillId="0" borderId="6" xfId="2" applyNumberFormat="1" applyFont="1" applyFill="1" applyBorder="1"/>
    <xf numFmtId="3" fontId="15" fillId="0" borderId="5" xfId="2" applyNumberFormat="1" applyFont="1" applyFill="1" applyBorder="1"/>
    <xf numFmtId="0" fontId="167" fillId="0" borderId="8" xfId="2" applyFont="1" applyFill="1" applyBorder="1"/>
    <xf numFmtId="0" fontId="167" fillId="0" borderId="9" xfId="2" applyFont="1" applyFill="1" applyBorder="1"/>
    <xf numFmtId="43" fontId="167" fillId="0" borderId="6" xfId="1" applyFont="1" applyFill="1" applyBorder="1"/>
    <xf numFmtId="43" fontId="167" fillId="0" borderId="5" xfId="1" applyFont="1" applyFill="1" applyBorder="1"/>
    <xf numFmtId="0" fontId="15" fillId="0" borderId="3" xfId="2" applyFont="1" applyFill="1" applyBorder="1" applyAlignment="1">
      <alignment vertical="center"/>
    </xf>
    <xf numFmtId="0" fontId="167" fillId="0" borderId="5" xfId="2" applyFont="1" applyFill="1" applyBorder="1"/>
    <xf numFmtId="168" fontId="179" fillId="0" borderId="7" xfId="2" applyNumberFormat="1" applyFont="1" applyBorder="1"/>
    <xf numFmtId="168" fontId="179" fillId="0" borderId="6" xfId="2" applyNumberFormat="1" applyFont="1" applyBorder="1"/>
    <xf numFmtId="3" fontId="167" fillId="0" borderId="6" xfId="2" applyNumberFormat="1" applyFont="1" applyFill="1" applyBorder="1"/>
    <xf numFmtId="3" fontId="167" fillId="0" borderId="5" xfId="2" applyNumberFormat="1" applyFont="1" applyFill="1" applyBorder="1"/>
    <xf numFmtId="0" fontId="167" fillId="0" borderId="8" xfId="2" applyFont="1" applyBorder="1" applyAlignment="1">
      <alignment horizontal="left"/>
    </xf>
    <xf numFmtId="0" fontId="167" fillId="0" borderId="9" xfId="2" applyFont="1" applyBorder="1" applyAlignment="1">
      <alignment horizontal="left"/>
    </xf>
    <xf numFmtId="3" fontId="167" fillId="0" borderId="16" xfId="2" applyNumberFormat="1" applyFont="1" applyBorder="1"/>
    <xf numFmtId="3" fontId="167" fillId="0" borderId="28" xfId="2" applyNumberFormat="1" applyFont="1" applyBorder="1"/>
    <xf numFmtId="3" fontId="167" fillId="0" borderId="11" xfId="2" applyNumberFormat="1" applyFont="1" applyBorder="1"/>
    <xf numFmtId="3" fontId="167" fillId="0" borderId="18" xfId="2" applyNumberFormat="1" applyFont="1" applyBorder="1"/>
    <xf numFmtId="168" fontId="177" fillId="69" borderId="13" xfId="2" applyNumberFormat="1" applyFont="1" applyFill="1" applyBorder="1"/>
    <xf numFmtId="168" fontId="177" fillId="69" borderId="11" xfId="2" applyNumberFormat="1" applyFont="1" applyFill="1" applyBorder="1"/>
    <xf numFmtId="3" fontId="167" fillId="69" borderId="11" xfId="2" applyNumberFormat="1" applyFont="1" applyFill="1" applyBorder="1"/>
    <xf numFmtId="3" fontId="167" fillId="69" borderId="18" xfId="2" applyNumberFormat="1" applyFont="1" applyFill="1" applyBorder="1"/>
    <xf numFmtId="0" fontId="15" fillId="0" borderId="3" xfId="2" applyFont="1" applyBorder="1" applyAlignment="1">
      <alignment horizontal="left"/>
    </xf>
    <xf numFmtId="0" fontId="15" fillId="0" borderId="5" xfId="2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3" fontId="15" fillId="0" borderId="0" xfId="2" applyNumberFormat="1" applyFont="1" applyBorder="1"/>
    <xf numFmtId="168" fontId="180" fillId="0" borderId="7" xfId="2" applyNumberFormat="1" applyFont="1" applyBorder="1"/>
    <xf numFmtId="168" fontId="180" fillId="0" borderId="6" xfId="2" applyNumberFormat="1" applyFont="1" applyBorder="1"/>
    <xf numFmtId="3" fontId="181" fillId="0" borderId="6" xfId="2" applyNumberFormat="1" applyFont="1" applyBorder="1"/>
    <xf numFmtId="3" fontId="181" fillId="0" borderId="21" xfId="2" applyNumberFormat="1" applyFont="1" applyBorder="1"/>
    <xf numFmtId="168" fontId="15" fillId="0" borderId="0" xfId="2" applyNumberFormat="1" applyFont="1" applyBorder="1"/>
    <xf numFmtId="0" fontId="15" fillId="8" borderId="3" xfId="2" applyFont="1" applyFill="1" applyBorder="1" applyAlignment="1">
      <alignment vertical="center"/>
    </xf>
    <xf numFmtId="0" fontId="167" fillId="8" borderId="4" xfId="2" applyFont="1" applyFill="1" applyBorder="1"/>
    <xf numFmtId="168" fontId="15" fillId="8" borderId="7" xfId="2" applyNumberFormat="1" applyFont="1" applyFill="1" applyBorder="1"/>
    <xf numFmtId="168" fontId="15" fillId="8" borderId="6" xfId="2" applyNumberFormat="1" applyFont="1" applyFill="1" applyBorder="1"/>
    <xf numFmtId="3" fontId="15" fillId="8" borderId="6" xfId="2" applyNumberFormat="1" applyFont="1" applyFill="1" applyBorder="1"/>
    <xf numFmtId="3" fontId="15" fillId="8" borderId="21" xfId="2" applyNumberFormat="1" applyFont="1" applyFill="1" applyBorder="1"/>
    <xf numFmtId="0" fontId="15" fillId="0" borderId="0" xfId="2" applyFont="1" applyFill="1" applyBorder="1" applyAlignment="1">
      <alignment vertical="center"/>
    </xf>
    <xf numFmtId="3" fontId="167" fillId="0" borderId="0" xfId="2" applyNumberFormat="1" applyFont="1" applyFill="1" applyBorder="1"/>
    <xf numFmtId="0" fontId="167" fillId="0" borderId="17" xfId="2" applyFont="1" applyFill="1" applyBorder="1" applyAlignment="1">
      <alignment horizontal="left"/>
    </xf>
    <xf numFmtId="0" fontId="167" fillId="0" borderId="12" xfId="2" applyFont="1" applyFill="1" applyBorder="1" applyAlignment="1">
      <alignment horizontal="left"/>
    </xf>
    <xf numFmtId="0" fontId="15" fillId="0" borderId="8" xfId="2" applyFont="1" applyBorder="1" applyAlignment="1">
      <alignment vertical="center"/>
    </xf>
    <xf numFmtId="0" fontId="15" fillId="0" borderId="9" xfId="2" applyFont="1" applyBorder="1" applyAlignment="1">
      <alignment vertical="center"/>
    </xf>
    <xf numFmtId="168" fontId="15" fillId="0" borderId="9" xfId="2" applyNumberFormat="1" applyFont="1" applyFill="1" applyBorder="1"/>
    <xf numFmtId="168" fontId="15" fillId="0" borderId="5" xfId="2" applyNumberFormat="1" applyFont="1" applyBorder="1"/>
    <xf numFmtId="168" fontId="15" fillId="0" borderId="5" xfId="1" applyNumberFormat="1" applyFont="1" applyBorder="1"/>
    <xf numFmtId="0" fontId="15" fillId="8" borderId="3" xfId="2" applyFont="1" applyFill="1" applyBorder="1" applyAlignment="1">
      <alignment horizontal="left" vertical="center"/>
    </xf>
    <xf numFmtId="3" fontId="15" fillId="0" borderId="0" xfId="2" applyNumberFormat="1" applyFont="1" applyFill="1" applyBorder="1"/>
    <xf numFmtId="0" fontId="15" fillId="0" borderId="0" xfId="2" applyFont="1" applyFill="1" applyBorder="1"/>
    <xf numFmtId="4" fontId="15" fillId="0" borderId="0" xfId="2" applyNumberFormat="1" applyFont="1" applyFill="1" applyBorder="1"/>
    <xf numFmtId="0" fontId="176" fillId="0" borderId="0" xfId="2" applyFont="1"/>
    <xf numFmtId="0" fontId="176" fillId="0" borderId="0" xfId="2" applyFont="1" applyAlignment="1"/>
    <xf numFmtId="220" fontId="167" fillId="0" borderId="14" xfId="1" applyNumberFormat="1" applyFont="1" applyFill="1" applyBorder="1"/>
    <xf numFmtId="220" fontId="167" fillId="0" borderId="16" xfId="1" applyNumberFormat="1" applyFont="1" applyFill="1" applyBorder="1"/>
    <xf numFmtId="220" fontId="167" fillId="0" borderId="28" xfId="1" applyNumberFormat="1" applyFont="1" applyFill="1" applyBorder="1"/>
    <xf numFmtId="168" fontId="167" fillId="4" borderId="11" xfId="1" applyNumberFormat="1" applyFont="1" applyFill="1" applyBorder="1"/>
    <xf numFmtId="3" fontId="167" fillId="4" borderId="11" xfId="1" applyNumberFormat="1" applyFont="1" applyFill="1" applyBorder="1"/>
    <xf numFmtId="3" fontId="167" fillId="4" borderId="12" xfId="1" applyNumberFormat="1" applyFont="1" applyFill="1" applyBorder="1"/>
    <xf numFmtId="168" fontId="171" fillId="4" borderId="11" xfId="4" applyNumberFormat="1" applyFont="1" applyFill="1" applyBorder="1" applyAlignment="1"/>
    <xf numFmtId="9" fontId="171" fillId="4" borderId="11" xfId="4" applyFont="1" applyFill="1" applyBorder="1" applyAlignment="1"/>
    <xf numFmtId="9" fontId="171" fillId="4" borderId="12" xfId="4" applyFont="1" applyFill="1" applyBorder="1" applyAlignment="1"/>
    <xf numFmtId="168" fontId="167" fillId="4" borderId="11" xfId="4" applyNumberFormat="1" applyFont="1" applyFill="1" applyBorder="1" applyAlignment="1"/>
    <xf numFmtId="3" fontId="174" fillId="0" borderId="7" xfId="2" applyNumberFormat="1" applyFont="1" applyFill="1" applyBorder="1"/>
    <xf numFmtId="168" fontId="177" fillId="0" borderId="17" xfId="2" applyNumberFormat="1" applyFont="1" applyFill="1" applyBorder="1"/>
    <xf numFmtId="168" fontId="177" fillId="0" borderId="7" xfId="2" applyNumberFormat="1" applyFont="1" applyFill="1" applyBorder="1"/>
    <xf numFmtId="3" fontId="167" fillId="0" borderId="61" xfId="2" applyNumberFormat="1" applyFont="1" applyFill="1" applyBorder="1"/>
    <xf numFmtId="3" fontId="167" fillId="0" borderId="14" xfId="2" applyNumberFormat="1" applyFont="1" applyBorder="1"/>
    <xf numFmtId="3" fontId="177" fillId="0" borderId="16" xfId="2" applyNumberFormat="1" applyFont="1" applyBorder="1"/>
    <xf numFmtId="3" fontId="167" fillId="0" borderId="13" xfId="2" applyNumberFormat="1" applyFont="1" applyBorder="1"/>
    <xf numFmtId="3" fontId="177" fillId="0" borderId="13" xfId="2" applyNumberFormat="1" applyFont="1" applyBorder="1"/>
    <xf numFmtId="3" fontId="177" fillId="0" borderId="11" xfId="2" applyNumberFormat="1" applyFont="1" applyBorder="1"/>
    <xf numFmtId="3" fontId="177" fillId="69" borderId="13" xfId="2" applyNumberFormat="1" applyFont="1" applyFill="1" applyBorder="1"/>
    <xf numFmtId="3" fontId="177" fillId="69" borderId="11" xfId="2" applyNumberFormat="1" applyFont="1" applyFill="1" applyBorder="1"/>
    <xf numFmtId="3" fontId="15" fillId="0" borderId="6" xfId="2" applyNumberFormat="1" applyFont="1" applyBorder="1"/>
    <xf numFmtId="3" fontId="15" fillId="0" borderId="21" xfId="2" applyNumberFormat="1" applyFont="1" applyBorder="1"/>
    <xf numFmtId="3" fontId="15" fillId="0" borderId="7" xfId="2" applyNumberFormat="1" applyFont="1" applyBorder="1"/>
    <xf numFmtId="3" fontId="166" fillId="0" borderId="0" xfId="0" applyNumberFormat="1" applyFont="1"/>
    <xf numFmtId="171" fontId="166" fillId="0" borderId="0" xfId="1" applyNumberFormat="1" applyFont="1"/>
    <xf numFmtId="9" fontId="166" fillId="0" borderId="0" xfId="14" applyFont="1"/>
    <xf numFmtId="221" fontId="166" fillId="0" borderId="0" xfId="0" applyNumberFormat="1" applyFont="1" applyFill="1" applyBorder="1"/>
    <xf numFmtId="170" fontId="166" fillId="0" borderId="0" xfId="0" applyNumberFormat="1" applyFont="1" applyFill="1" applyBorder="1"/>
    <xf numFmtId="43" fontId="167" fillId="0" borderId="0" xfId="1" applyFont="1"/>
    <xf numFmtId="168" fontId="167" fillId="0" borderId="0" xfId="2" applyNumberFormat="1" applyFont="1"/>
    <xf numFmtId="165" fontId="167" fillId="0" borderId="0" xfId="2" applyNumberFormat="1" applyFont="1"/>
    <xf numFmtId="220" fontId="167" fillId="4" borderId="14" xfId="1" applyNumberFormat="1" applyFont="1" applyFill="1" applyBorder="1"/>
    <xf numFmtId="220" fontId="167" fillId="4" borderId="16" xfId="1" applyNumberFormat="1" applyFont="1" applyFill="1" applyBorder="1"/>
    <xf numFmtId="220" fontId="167" fillId="4" borderId="28" xfId="1" applyNumberFormat="1" applyFont="1" applyFill="1" applyBorder="1"/>
    <xf numFmtId="217" fontId="167" fillId="4" borderId="13" xfId="1" applyNumberFormat="1" applyFont="1" applyFill="1" applyBorder="1"/>
    <xf numFmtId="217" fontId="167" fillId="4" borderId="11" xfId="1" applyNumberFormat="1" applyFont="1" applyFill="1" applyBorder="1"/>
    <xf numFmtId="217" fontId="167" fillId="4" borderId="12" xfId="1" applyNumberFormat="1" applyFont="1" applyFill="1" applyBorder="1"/>
    <xf numFmtId="221" fontId="167" fillId="4" borderId="13" xfId="1" applyNumberFormat="1" applyFont="1" applyFill="1" applyBorder="1"/>
    <xf numFmtId="4" fontId="167" fillId="4" borderId="11" xfId="2" applyNumberFormat="1" applyFont="1" applyFill="1" applyBorder="1"/>
    <xf numFmtId="167" fontId="167" fillId="4" borderId="12" xfId="4" applyNumberFormat="1" applyFont="1" applyFill="1" applyBorder="1"/>
    <xf numFmtId="167" fontId="167" fillId="4" borderId="13" xfId="14" applyNumberFormat="1" applyFont="1" applyFill="1" applyBorder="1"/>
    <xf numFmtId="167" fontId="167" fillId="4" borderId="11" xfId="14" applyNumberFormat="1" applyFont="1" applyFill="1" applyBorder="1"/>
    <xf numFmtId="220" fontId="15" fillId="4" borderId="7" xfId="1" applyNumberFormat="1" applyFont="1" applyFill="1" applyBorder="1"/>
    <xf numFmtId="220" fontId="15" fillId="4" borderId="6" xfId="1" applyNumberFormat="1" applyFont="1" applyFill="1" applyBorder="1"/>
    <xf numFmtId="220" fontId="15" fillId="4" borderId="21" xfId="1" applyNumberFormat="1" applyFont="1" applyFill="1" applyBorder="1"/>
    <xf numFmtId="219" fontId="167" fillId="4" borderId="13" xfId="1" applyNumberFormat="1" applyFont="1" applyFill="1" applyBorder="1"/>
    <xf numFmtId="219" fontId="167" fillId="4" borderId="11" xfId="1" applyNumberFormat="1" applyFont="1" applyFill="1" applyBorder="1"/>
    <xf numFmtId="219" fontId="167" fillId="4" borderId="18" xfId="1" applyNumberFormat="1" applyFont="1" applyFill="1" applyBorder="1"/>
    <xf numFmtId="3" fontId="177" fillId="4" borderId="11" xfId="2" applyNumberFormat="1" applyFont="1" applyFill="1" applyBorder="1"/>
    <xf numFmtId="3" fontId="182" fillId="69" borderId="11" xfId="2" applyNumberFormat="1" applyFont="1" applyFill="1" applyBorder="1"/>
    <xf numFmtId="3" fontId="182" fillId="69" borderId="18" xfId="2" applyNumberFormat="1" applyFont="1" applyFill="1" applyBorder="1"/>
    <xf numFmtId="3" fontId="15" fillId="8" borderId="7" xfId="2" applyNumberFormat="1" applyFont="1" applyFill="1" applyBorder="1"/>
    <xf numFmtId="0" fontId="4" fillId="0" borderId="0" xfId="9" applyFont="1" applyAlignment="1">
      <alignment horizontal="left"/>
    </xf>
    <xf numFmtId="0" fontId="11" fillId="0" borderId="0" xfId="9" applyFont="1"/>
    <xf numFmtId="0" fontId="3" fillId="0" borderId="0" xfId="1284" applyFont="1" applyAlignment="1"/>
    <xf numFmtId="0" fontId="3" fillId="0" borderId="0" xfId="1284" applyFont="1" applyAlignment="1">
      <alignment horizontal="center"/>
    </xf>
    <xf numFmtId="0" fontId="3" fillId="0" borderId="1" xfId="1284" applyFont="1" applyBorder="1" applyAlignment="1">
      <alignment horizontal="left"/>
    </xf>
    <xf numFmtId="0" fontId="3" fillId="0" borderId="25" xfId="1284" applyFont="1" applyBorder="1" applyAlignment="1">
      <alignment horizontal="left"/>
    </xf>
    <xf numFmtId="0" fontId="3" fillId="0" borderId="2" xfId="1284" applyFont="1" applyBorder="1" applyAlignment="1">
      <alignment horizontal="left"/>
    </xf>
    <xf numFmtId="0" fontId="4" fillId="0" borderId="0" xfId="1284" applyFont="1" applyFill="1" applyBorder="1" applyAlignment="1"/>
    <xf numFmtId="0" fontId="4" fillId="0" borderId="0" xfId="1284" applyFont="1" applyAlignment="1"/>
    <xf numFmtId="0" fontId="4" fillId="0" borderId="0" xfId="1284" applyFont="1" applyBorder="1" applyAlignment="1"/>
    <xf numFmtId="0" fontId="3" fillId="3" borderId="2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0" fontId="183" fillId="0" borderId="0" xfId="9" applyFont="1"/>
    <xf numFmtId="0" fontId="11" fillId="0" borderId="4" xfId="9" applyFont="1" applyBorder="1"/>
    <xf numFmtId="0" fontId="4" fillId="7" borderId="0" xfId="9" applyFont="1" applyFill="1" applyAlignment="1">
      <alignment horizontal="left"/>
    </xf>
    <xf numFmtId="0" fontId="4" fillId="0" borderId="1" xfId="1284" applyFont="1" applyFill="1" applyBorder="1" applyAlignment="1">
      <alignment horizontal="left" indent="1"/>
    </xf>
    <xf numFmtId="3" fontId="4" fillId="0" borderId="1" xfId="1284" applyNumberFormat="1" applyFont="1" applyFill="1" applyBorder="1" applyAlignment="1"/>
    <xf numFmtId="3" fontId="4" fillId="7" borderId="14" xfId="1284" applyNumberFormat="1" applyFont="1" applyFill="1" applyBorder="1" applyAlignment="1"/>
    <xf numFmtId="3" fontId="4" fillId="5" borderId="16" xfId="1284" applyNumberFormat="1" applyFont="1" applyFill="1" applyBorder="1" applyAlignment="1"/>
    <xf numFmtId="3" fontId="4" fillId="69" borderId="16" xfId="1284" applyNumberFormat="1" applyFont="1" applyFill="1" applyBorder="1" applyAlignment="1"/>
    <xf numFmtId="3" fontId="4" fillId="69" borderId="28" xfId="1284" applyNumberFormat="1" applyFont="1" applyFill="1" applyBorder="1" applyAlignment="1"/>
    <xf numFmtId="3" fontId="4" fillId="69" borderId="1" xfId="1284" applyNumberFormat="1" applyFont="1" applyFill="1" applyBorder="1" applyAlignment="1"/>
    <xf numFmtId="43" fontId="11" fillId="0" borderId="0" xfId="1" applyFont="1"/>
    <xf numFmtId="0" fontId="4" fillId="0" borderId="25" xfId="1284" applyFont="1" applyFill="1" applyBorder="1" applyAlignment="1">
      <alignment horizontal="left" indent="1"/>
    </xf>
    <xf numFmtId="3" fontId="4" fillId="0" borderId="25" xfId="1284" applyNumberFormat="1" applyFont="1" applyFill="1" applyBorder="1" applyAlignment="1"/>
    <xf numFmtId="3" fontId="4" fillId="5" borderId="13" xfId="1284" applyNumberFormat="1" applyFont="1" applyFill="1" applyBorder="1" applyAlignment="1"/>
    <xf numFmtId="3" fontId="4" fillId="7" borderId="11" xfId="1284" applyNumberFormat="1" applyFont="1" applyFill="1" applyBorder="1" applyAlignment="1"/>
    <xf numFmtId="3" fontId="4" fillId="69" borderId="11" xfId="1284" applyNumberFormat="1" applyFont="1" applyFill="1" applyBorder="1" applyAlignment="1"/>
    <xf numFmtId="3" fontId="4" fillId="69" borderId="18" xfId="1284" applyNumberFormat="1" applyFont="1" applyFill="1" applyBorder="1" applyAlignment="1"/>
    <xf numFmtId="3" fontId="4" fillId="69" borderId="25" xfId="1284" applyNumberFormat="1" applyFont="1" applyFill="1" applyBorder="1" applyAlignment="1"/>
    <xf numFmtId="0" fontId="4" fillId="0" borderId="22" xfId="1284" applyFont="1" applyBorder="1" applyAlignment="1">
      <alignment vertical="center"/>
    </xf>
    <xf numFmtId="3" fontId="4" fillId="0" borderId="22" xfId="1284" applyNumberFormat="1" applyFont="1" applyFill="1" applyBorder="1" applyAlignment="1"/>
    <xf numFmtId="3" fontId="4" fillId="0" borderId="7" xfId="1284" applyNumberFormat="1" applyFont="1" applyFill="1" applyBorder="1" applyAlignment="1"/>
    <xf numFmtId="3" fontId="4" fillId="0" borderId="6" xfId="1284" applyNumberFormat="1" applyFont="1" applyFill="1" applyBorder="1" applyAlignment="1"/>
    <xf numFmtId="3" fontId="4" fillId="69" borderId="6" xfId="1284" applyNumberFormat="1" applyFont="1" applyFill="1" applyBorder="1" applyAlignment="1"/>
    <xf numFmtId="3" fontId="4" fillId="69" borderId="21" xfId="1284" applyNumberFormat="1" applyFont="1" applyFill="1" applyBorder="1" applyAlignment="1"/>
    <xf numFmtId="3" fontId="4" fillId="69" borderId="22" xfId="1284" applyNumberFormat="1" applyFont="1" applyFill="1" applyBorder="1" applyAlignment="1"/>
    <xf numFmtId="3" fontId="4" fillId="5" borderId="14" xfId="1284" applyNumberFormat="1" applyFont="1" applyFill="1" applyBorder="1" applyAlignment="1"/>
    <xf numFmtId="3" fontId="4" fillId="0" borderId="16" xfId="1284" applyNumberFormat="1" applyFont="1" applyFill="1" applyBorder="1" applyAlignment="1"/>
    <xf numFmtId="3" fontId="4" fillId="5" borderId="11" xfId="1284" applyNumberFormat="1" applyFont="1" applyFill="1" applyBorder="1" applyAlignment="1"/>
    <xf numFmtId="3" fontId="4" fillId="0" borderId="11" xfId="1284" applyNumberFormat="1" applyFont="1" applyFill="1" applyBorder="1" applyAlignment="1"/>
    <xf numFmtId="3" fontId="4" fillId="0" borderId="18" xfId="1284" applyNumberFormat="1" applyFont="1" applyFill="1" applyBorder="1" applyAlignment="1"/>
    <xf numFmtId="3" fontId="4" fillId="80" borderId="25" xfId="1284" applyNumberFormat="1" applyFont="1" applyFill="1" applyBorder="1" applyAlignment="1"/>
    <xf numFmtId="0" fontId="4" fillId="0" borderId="2" xfId="1284" applyFont="1" applyFill="1" applyBorder="1" applyAlignment="1">
      <alignment horizontal="left" indent="1"/>
    </xf>
    <xf numFmtId="3" fontId="4" fillId="0" borderId="2" xfId="1284" applyNumberFormat="1" applyFont="1" applyFill="1" applyBorder="1" applyAlignment="1"/>
    <xf numFmtId="3" fontId="4" fillId="5" borderId="24" xfId="1284" applyNumberFormat="1" applyFont="1" applyFill="1" applyBorder="1" applyAlignment="1"/>
    <xf numFmtId="3" fontId="4" fillId="5" borderId="23" xfId="1284" applyNumberFormat="1" applyFont="1" applyFill="1" applyBorder="1" applyAlignment="1"/>
    <xf numFmtId="3" fontId="4" fillId="5" borderId="30" xfId="1284" applyNumberFormat="1" applyFont="1" applyFill="1" applyBorder="1" applyAlignment="1"/>
    <xf numFmtId="3" fontId="4" fillId="80" borderId="2" xfId="1284" applyNumberFormat="1" applyFont="1" applyFill="1" applyBorder="1" applyAlignment="1"/>
    <xf numFmtId="0" fontId="3" fillId="0" borderId="22" xfId="1284" applyFont="1" applyBorder="1" applyAlignment="1">
      <alignment vertical="center"/>
    </xf>
    <xf numFmtId="3" fontId="3" fillId="0" borderId="22" xfId="1284" applyNumberFormat="1" applyFont="1" applyFill="1" applyBorder="1" applyAlignment="1"/>
    <xf numFmtId="3" fontId="3" fillId="0" borderId="7" xfId="1284" applyNumberFormat="1" applyFont="1" applyFill="1" applyBorder="1" applyAlignment="1"/>
    <xf numFmtId="3" fontId="3" fillId="0" borderId="6" xfId="1284" applyNumberFormat="1" applyFont="1" applyFill="1" applyBorder="1" applyAlignment="1"/>
    <xf numFmtId="3" fontId="3" fillId="0" borderId="21" xfId="1284" applyNumberFormat="1" applyFont="1" applyFill="1" applyBorder="1" applyAlignment="1"/>
    <xf numFmtId="0" fontId="11" fillId="0" borderId="0" xfId="9" applyFont="1" applyAlignment="1">
      <alignment horizontal="left"/>
    </xf>
    <xf numFmtId="3" fontId="11" fillId="0" borderId="0" xfId="9" applyNumberFormat="1" applyFont="1"/>
    <xf numFmtId="0" fontId="4" fillId="7" borderId="1" xfId="1284" applyFont="1" applyFill="1" applyBorder="1" applyAlignment="1">
      <alignment horizontal="left" indent="1"/>
    </xf>
    <xf numFmtId="3" fontId="4" fillId="0" borderId="9" xfId="1284" applyNumberFormat="1" applyFont="1" applyFill="1" applyBorder="1" applyAlignment="1"/>
    <xf numFmtId="3" fontId="4" fillId="0" borderId="14" xfId="1284" applyNumberFormat="1" applyFont="1" applyFill="1" applyBorder="1" applyAlignment="1"/>
    <xf numFmtId="3" fontId="4" fillId="0" borderId="28" xfId="1284" applyNumberFormat="1" applyFont="1" applyFill="1" applyBorder="1" applyAlignment="1"/>
    <xf numFmtId="0" fontId="4" fillId="7" borderId="25" xfId="1284" applyFont="1" applyFill="1" applyBorder="1" applyAlignment="1">
      <alignment horizontal="left" indent="1"/>
    </xf>
    <xf numFmtId="3" fontId="4" fillId="0" borderId="13" xfId="1284" applyNumberFormat="1" applyFont="1" applyFill="1" applyBorder="1" applyAlignment="1"/>
    <xf numFmtId="3" fontId="4" fillId="7" borderId="25" xfId="1284" applyNumberFormat="1" applyFont="1" applyFill="1" applyBorder="1" applyAlignment="1"/>
    <xf numFmtId="3" fontId="4" fillId="0" borderId="21" xfId="1284" applyNumberFormat="1" applyFont="1" applyFill="1" applyBorder="1" applyAlignment="1"/>
    <xf numFmtId="0" fontId="4" fillId="0" borderId="1" xfId="1284" applyFont="1" applyBorder="1" applyAlignment="1">
      <alignment horizontal="left" indent="1"/>
    </xf>
    <xf numFmtId="3" fontId="4" fillId="0" borderId="8" xfId="1284" applyNumberFormat="1" applyFont="1" applyFill="1" applyBorder="1" applyAlignment="1"/>
    <xf numFmtId="0" fontId="4" fillId="0" borderId="25" xfId="1284" applyFont="1" applyBorder="1" applyAlignment="1">
      <alignment horizontal="left" indent="1"/>
    </xf>
    <xf numFmtId="3" fontId="4" fillId="0" borderId="17" xfId="1284" applyNumberFormat="1" applyFont="1" applyFill="1" applyBorder="1" applyAlignment="1"/>
    <xf numFmtId="0" fontId="4" fillId="0" borderId="2" xfId="1284" applyFont="1" applyBorder="1" applyAlignment="1">
      <alignment horizontal="left" indent="1"/>
    </xf>
    <xf numFmtId="3" fontId="4" fillId="0" borderId="19" xfId="1284" applyNumberFormat="1" applyFont="1" applyFill="1" applyBorder="1" applyAlignment="1"/>
    <xf numFmtId="3" fontId="184" fillId="0" borderId="0" xfId="1284" applyNumberFormat="1" applyFont="1" applyFill="1" applyBorder="1" applyAlignment="1"/>
    <xf numFmtId="3" fontId="4" fillId="0" borderId="0" xfId="1284" applyNumberFormat="1" applyFont="1" applyFill="1" applyBorder="1" applyAlignment="1"/>
    <xf numFmtId="3" fontId="4" fillId="7" borderId="1" xfId="1284" applyNumberFormat="1" applyFont="1" applyFill="1" applyBorder="1" applyAlignment="1"/>
    <xf numFmtId="3" fontId="4" fillId="0" borderId="1" xfId="3" applyNumberFormat="1" applyFont="1" applyFill="1" applyBorder="1" applyAlignment="1"/>
    <xf numFmtId="3" fontId="4" fillId="0" borderId="25" xfId="3" applyNumberFormat="1" applyFont="1" applyFill="1" applyBorder="1" applyAlignment="1"/>
    <xf numFmtId="3" fontId="4" fillId="0" borderId="2" xfId="3" applyNumberFormat="1" applyFont="1" applyFill="1" applyBorder="1" applyAlignment="1"/>
    <xf numFmtId="3" fontId="4" fillId="0" borderId="62" xfId="1284" applyNumberFormat="1" applyFont="1" applyFill="1" applyBorder="1" applyAlignment="1"/>
    <xf numFmtId="3" fontId="4" fillId="0" borderId="1" xfId="3" quotePrefix="1" applyNumberFormat="1" applyFont="1" applyFill="1" applyBorder="1" applyAlignment="1"/>
    <xf numFmtId="3" fontId="4" fillId="0" borderId="25" xfId="3" quotePrefix="1" applyNumberFormat="1" applyFont="1" applyFill="1" applyBorder="1" applyAlignment="1"/>
    <xf numFmtId="3" fontId="4" fillId="0" borderId="2" xfId="3" quotePrefix="1" applyNumberFormat="1" applyFont="1" applyFill="1" applyBorder="1" applyAlignment="1"/>
    <xf numFmtId="0" fontId="4" fillId="0" borderId="0" xfId="9" applyFont="1" applyFill="1" applyAlignment="1">
      <alignment horizontal="left"/>
    </xf>
    <xf numFmtId="3" fontId="4" fillId="69" borderId="14" xfId="1284" applyNumberFormat="1" applyFont="1" applyFill="1" applyBorder="1" applyAlignment="1"/>
    <xf numFmtId="3" fontId="4" fillId="69" borderId="13" xfId="1284" applyNumberFormat="1" applyFont="1" applyFill="1" applyBorder="1" applyAlignment="1"/>
    <xf numFmtId="3" fontId="4" fillId="7" borderId="16" xfId="1284" applyNumberFormat="1" applyFont="1" applyFill="1" applyBorder="1" applyAlignment="1"/>
    <xf numFmtId="3" fontId="4" fillId="7" borderId="18" xfId="1284" applyNumberFormat="1" applyFont="1" applyFill="1" applyBorder="1" applyAlignment="1"/>
    <xf numFmtId="3" fontId="4" fillId="5" borderId="18" xfId="1284" applyNumberFormat="1" applyFont="1" applyFill="1" applyBorder="1" applyAlignment="1"/>
    <xf numFmtId="3" fontId="4" fillId="69" borderId="24" xfId="1284" applyNumberFormat="1" applyFont="1" applyFill="1" applyBorder="1" applyAlignment="1"/>
    <xf numFmtId="3" fontId="4" fillId="69" borderId="23" xfId="1284" applyNumberFormat="1" applyFont="1" applyFill="1" applyBorder="1" applyAlignment="1"/>
    <xf numFmtId="3" fontId="4" fillId="0" borderId="30" xfId="1284" applyNumberFormat="1" applyFont="1" applyFill="1" applyBorder="1" applyAlignment="1"/>
    <xf numFmtId="0" fontId="185" fillId="0" borderId="0" xfId="0" applyFont="1" applyFill="1" applyBorder="1"/>
    <xf numFmtId="3" fontId="4" fillId="0" borderId="23" xfId="1284" applyNumberFormat="1" applyFont="1" applyFill="1" applyBorder="1" applyAlignment="1"/>
    <xf numFmtId="3" fontId="4" fillId="69" borderId="7" xfId="1284" applyNumberFormat="1" applyFont="1" applyFill="1" applyBorder="1" applyAlignment="1"/>
    <xf numFmtId="3" fontId="4" fillId="69" borderId="1" xfId="3" quotePrefix="1" applyNumberFormat="1" applyFont="1" applyFill="1" applyBorder="1" applyAlignment="1"/>
    <xf numFmtId="3" fontId="4" fillId="69" borderId="25" xfId="3" quotePrefix="1" applyNumberFormat="1" applyFont="1" applyFill="1" applyBorder="1" applyAlignment="1"/>
    <xf numFmtId="3" fontId="4" fillId="69" borderId="2" xfId="3" quotePrefix="1" applyNumberFormat="1" applyFont="1" applyFill="1" applyBorder="1" applyAlignment="1"/>
    <xf numFmtId="3" fontId="4" fillId="69" borderId="2" xfId="1284" applyNumberFormat="1" applyFont="1" applyFill="1" applyBorder="1" applyAlignment="1"/>
    <xf numFmtId="0" fontId="4" fillId="0" borderId="1" xfId="3" applyFont="1" applyFill="1" applyBorder="1" applyAlignment="1">
      <alignment horizontal="left" indent="1"/>
    </xf>
    <xf numFmtId="0" fontId="4" fillId="0" borderId="25" xfId="3" applyFont="1" applyFill="1" applyBorder="1" applyAlignment="1">
      <alignment horizontal="left" indent="1"/>
    </xf>
    <xf numFmtId="0" fontId="4" fillId="0" borderId="2" xfId="3" applyFont="1" applyFill="1" applyBorder="1" applyAlignment="1">
      <alignment horizontal="left" indent="1"/>
    </xf>
    <xf numFmtId="0" fontId="11" fillId="0" borderId="32" xfId="9" applyFont="1" applyBorder="1"/>
    <xf numFmtId="0" fontId="5" fillId="0" borderId="32" xfId="9" applyFont="1" applyBorder="1"/>
    <xf numFmtId="0" fontId="3" fillId="0" borderId="0" xfId="2" applyFont="1" applyFill="1" applyBorder="1"/>
    <xf numFmtId="4" fontId="3" fillId="0" borderId="0" xfId="2" applyNumberFormat="1" applyFont="1" applyFill="1" applyBorder="1"/>
    <xf numFmtId="0" fontId="3" fillId="0" borderId="1" xfId="2" applyFont="1" applyBorder="1"/>
    <xf numFmtId="0" fontId="3" fillId="0" borderId="25" xfId="2" applyFont="1" applyBorder="1"/>
    <xf numFmtId="0" fontId="3" fillId="0" borderId="2" xfId="2" applyFont="1" applyBorder="1"/>
    <xf numFmtId="3" fontId="186" fillId="0" borderId="1" xfId="1284" applyNumberFormat="1" applyFont="1" applyFill="1" applyBorder="1" applyAlignment="1"/>
    <xf numFmtId="168" fontId="4" fillId="69" borderId="28" xfId="1284" applyNumberFormat="1" applyFont="1" applyFill="1" applyBorder="1" applyAlignment="1"/>
    <xf numFmtId="3" fontId="186" fillId="0" borderId="25" xfId="1284" applyNumberFormat="1" applyFont="1" applyFill="1" applyBorder="1" applyAlignment="1"/>
    <xf numFmtId="168" fontId="4" fillId="69" borderId="18" xfId="1284" applyNumberFormat="1" applyFont="1" applyFill="1" applyBorder="1" applyAlignment="1"/>
    <xf numFmtId="168" fontId="4" fillId="5" borderId="30" xfId="1284" applyNumberFormat="1" applyFont="1" applyFill="1" applyBorder="1" applyAlignment="1"/>
    <xf numFmtId="3" fontId="3" fillId="0" borderId="61" xfId="1284" applyNumberFormat="1" applyFont="1" applyFill="1" applyBorder="1" applyAlignment="1"/>
    <xf numFmtId="3" fontId="3" fillId="0" borderId="62" xfId="1284" applyNumberFormat="1" applyFont="1" applyFill="1" applyBorder="1" applyAlignment="1"/>
    <xf numFmtId="0" fontId="184" fillId="0" borderId="0" xfId="1284" applyFont="1" applyFill="1" applyBorder="1" applyAlignment="1"/>
    <xf numFmtId="0" fontId="184" fillId="0" borderId="27" xfId="1284" applyFont="1" applyFill="1" applyBorder="1" applyAlignment="1"/>
    <xf numFmtId="3" fontId="4" fillId="0" borderId="27" xfId="1284" applyNumberFormat="1" applyFont="1" applyFill="1" applyBorder="1" applyAlignment="1"/>
    <xf numFmtId="3" fontId="186" fillId="0" borderId="9" xfId="1284" applyNumberFormat="1" applyFont="1" applyFill="1" applyBorder="1" applyAlignment="1"/>
    <xf numFmtId="3" fontId="186" fillId="0" borderId="14" xfId="1284" applyNumberFormat="1" applyFont="1" applyFill="1" applyBorder="1" applyAlignment="1"/>
    <xf numFmtId="3" fontId="186" fillId="0" borderId="16" xfId="1284" applyNumberFormat="1" applyFont="1" applyFill="1" applyBorder="1" applyAlignment="1"/>
    <xf numFmtId="3" fontId="186" fillId="0" borderId="28" xfId="1284" applyNumberFormat="1" applyFont="1" applyFill="1" applyBorder="1" applyAlignment="1"/>
    <xf numFmtId="3" fontId="186" fillId="0" borderId="12" xfId="1284" applyNumberFormat="1" applyFont="1" applyFill="1" applyBorder="1" applyAlignment="1"/>
    <xf numFmtId="3" fontId="186" fillId="0" borderId="13" xfId="1284" applyNumberFormat="1" applyFont="1" applyFill="1" applyBorder="1" applyAlignment="1"/>
    <xf numFmtId="3" fontId="186" fillId="0" borderId="11" xfId="1284" applyNumberFormat="1" applyFont="1" applyFill="1" applyBorder="1" applyAlignment="1"/>
    <xf numFmtId="3" fontId="186" fillId="0" borderId="18" xfId="1284" applyNumberFormat="1" applyFont="1" applyFill="1" applyBorder="1" applyAlignment="1"/>
    <xf numFmtId="3" fontId="187" fillId="0" borderId="18" xfId="1284" applyNumberFormat="1" applyFont="1" applyFill="1" applyBorder="1" applyAlignment="1"/>
    <xf numFmtId="3" fontId="3" fillId="69" borderId="61" xfId="1284" applyNumberFormat="1" applyFont="1" applyFill="1" applyBorder="1" applyAlignment="1"/>
    <xf numFmtId="3" fontId="3" fillId="69" borderId="6" xfId="1284" applyNumberFormat="1" applyFont="1" applyFill="1" applyBorder="1" applyAlignment="1"/>
    <xf numFmtId="3" fontId="4" fillId="69" borderId="8" xfId="1284" applyNumberFormat="1" applyFont="1" applyFill="1" applyBorder="1" applyAlignment="1"/>
    <xf numFmtId="3" fontId="4" fillId="69" borderId="17" xfId="1284" applyNumberFormat="1" applyFont="1" applyFill="1" applyBorder="1" applyAlignment="1"/>
    <xf numFmtId="3" fontId="4" fillId="69" borderId="19" xfId="1284" applyNumberFormat="1" applyFont="1" applyFill="1" applyBorder="1" applyAlignment="1"/>
    <xf numFmtId="168" fontId="4" fillId="69" borderId="30" xfId="1284" applyNumberFormat="1" applyFont="1" applyFill="1" applyBorder="1" applyAlignment="1"/>
    <xf numFmtId="3" fontId="3" fillId="69" borderId="22" xfId="1284" applyNumberFormat="1" applyFont="1" applyFill="1" applyBorder="1" applyAlignment="1"/>
    <xf numFmtId="3" fontId="3" fillId="69" borderId="62" xfId="1284" applyNumberFormat="1" applyFont="1" applyFill="1" applyBorder="1" applyAlignment="1"/>
    <xf numFmtId="3" fontId="186" fillId="7" borderId="1" xfId="1284" applyNumberFormat="1" applyFont="1" applyFill="1" applyBorder="1" applyAlignment="1"/>
    <xf numFmtId="3" fontId="186" fillId="7" borderId="25" xfId="1284" applyNumberFormat="1" applyFont="1" applyFill="1" applyBorder="1" applyAlignment="1"/>
    <xf numFmtId="3" fontId="186" fillId="5" borderId="13" xfId="1284" applyNumberFormat="1" applyFont="1" applyFill="1" applyBorder="1" applyAlignment="1"/>
    <xf numFmtId="168" fontId="184" fillId="0" borderId="0" xfId="1284" applyNumberFormat="1" applyFont="1" applyFill="1" applyBorder="1" applyAlignment="1"/>
    <xf numFmtId="3" fontId="186" fillId="69" borderId="14" xfId="1284" applyNumberFormat="1" applyFont="1" applyFill="1" applyBorder="1" applyAlignment="1"/>
    <xf numFmtId="3" fontId="186" fillId="69" borderId="16" xfId="1284" applyNumberFormat="1" applyFont="1" applyFill="1" applyBorder="1" applyAlignment="1"/>
    <xf numFmtId="3" fontId="186" fillId="69" borderId="13" xfId="1284" applyNumberFormat="1" applyFont="1" applyFill="1" applyBorder="1" applyAlignment="1"/>
    <xf numFmtId="3" fontId="186" fillId="69" borderId="11" xfId="1284" applyNumberFormat="1" applyFont="1" applyFill="1" applyBorder="1" applyAlignment="1"/>
    <xf numFmtId="3" fontId="186" fillId="69" borderId="18" xfId="1284" applyNumberFormat="1" applyFont="1" applyFill="1" applyBorder="1" applyAlignment="1"/>
    <xf numFmtId="168" fontId="4" fillId="5" borderId="18" xfId="1284" applyNumberFormat="1" applyFont="1" applyFill="1" applyBorder="1" applyAlignment="1"/>
    <xf numFmtId="3" fontId="187" fillId="0" borderId="11" xfId="1284" applyNumberFormat="1" applyFont="1" applyFill="1" applyBorder="1" applyAlignment="1"/>
    <xf numFmtId="3" fontId="186" fillId="69" borderId="24" xfId="1284" applyNumberFormat="1" applyFont="1" applyFill="1" applyBorder="1" applyAlignment="1"/>
    <xf numFmtId="3" fontId="186" fillId="69" borderId="23" xfId="1284" applyNumberFormat="1" applyFont="1" applyFill="1" applyBorder="1" applyAlignment="1"/>
    <xf numFmtId="3" fontId="186" fillId="0" borderId="30" xfId="1284" applyNumberFormat="1" applyFont="1" applyFill="1" applyBorder="1" applyAlignment="1"/>
    <xf numFmtId="0" fontId="188" fillId="0" borderId="0" xfId="0" applyFont="1" applyFill="1" applyBorder="1"/>
    <xf numFmtId="3" fontId="187" fillId="0" borderId="1" xfId="1284" applyNumberFormat="1" applyFont="1" applyFill="1" applyBorder="1" applyAlignment="1"/>
    <xf numFmtId="3" fontId="187" fillId="0" borderId="25" xfId="1284" applyNumberFormat="1" applyFont="1" applyFill="1" applyBorder="1" applyAlignment="1"/>
    <xf numFmtId="168" fontId="186" fillId="69" borderId="28" xfId="1284" applyNumberFormat="1" applyFont="1" applyFill="1" applyBorder="1" applyAlignment="1"/>
    <xf numFmtId="3" fontId="186" fillId="7" borderId="11" xfId="1284" applyNumberFormat="1" applyFont="1" applyFill="1" applyBorder="1" applyAlignment="1"/>
    <xf numFmtId="168" fontId="186" fillId="69" borderId="18" xfId="1284" applyNumberFormat="1" applyFont="1" applyFill="1" applyBorder="1" applyAlignment="1"/>
    <xf numFmtId="3" fontId="186" fillId="0" borderId="23" xfId="1284" applyNumberFormat="1" applyFont="1" applyFill="1" applyBorder="1" applyAlignment="1"/>
    <xf numFmtId="3" fontId="186" fillId="5" borderId="11" xfId="1284" applyNumberFormat="1" applyFont="1" applyFill="1" applyBorder="1" applyAlignment="1"/>
    <xf numFmtId="3" fontId="186" fillId="5" borderId="24" xfId="1284" applyNumberFormat="1" applyFont="1" applyFill="1" applyBorder="1" applyAlignment="1"/>
    <xf numFmtId="3" fontId="186" fillId="5" borderId="23" xfId="1284" applyNumberFormat="1" applyFont="1" applyFill="1" applyBorder="1" applyAlignment="1"/>
    <xf numFmtId="0" fontId="3" fillId="0" borderId="22" xfId="3" applyFont="1" applyFill="1" applyBorder="1" applyAlignment="1">
      <alignment vertical="center"/>
    </xf>
    <xf numFmtId="3" fontId="3" fillId="80" borderId="7" xfId="1284" applyNumberFormat="1" applyFont="1" applyFill="1" applyBorder="1" applyAlignment="1"/>
    <xf numFmtId="3" fontId="3" fillId="80" borderId="6" xfId="1284" applyNumberFormat="1" applyFont="1" applyFill="1" applyBorder="1" applyAlignment="1"/>
    <xf numFmtId="3" fontId="3" fillId="80" borderId="21" xfId="1284" applyNumberFormat="1" applyFont="1" applyFill="1" applyBorder="1" applyAlignment="1"/>
    <xf numFmtId="168" fontId="4" fillId="0" borderId="18" xfId="1284" applyNumberFormat="1" applyFont="1" applyFill="1" applyBorder="1" applyAlignment="1"/>
    <xf numFmtId="3" fontId="186" fillId="69" borderId="9" xfId="1284" applyNumberFormat="1" applyFont="1" applyFill="1" applyBorder="1" applyAlignment="1"/>
    <xf numFmtId="3" fontId="186" fillId="69" borderId="28" xfId="1284" applyNumberFormat="1" applyFont="1" applyFill="1" applyBorder="1" applyAlignment="1"/>
    <xf numFmtId="3" fontId="186" fillId="69" borderId="12" xfId="1284" applyNumberFormat="1" applyFont="1" applyFill="1" applyBorder="1" applyAlignment="1"/>
    <xf numFmtId="0" fontId="4" fillId="7" borderId="2" xfId="1284" applyFont="1" applyFill="1" applyBorder="1" applyAlignment="1">
      <alignment horizontal="left" indent="1"/>
    </xf>
    <xf numFmtId="3" fontId="3" fillId="69" borderId="7" xfId="1284" applyNumberFormat="1" applyFont="1" applyFill="1" applyBorder="1" applyAlignment="1"/>
    <xf numFmtId="3" fontId="3" fillId="69" borderId="21" xfId="1284" applyNumberFormat="1" applyFont="1" applyFill="1" applyBorder="1" applyAlignment="1"/>
    <xf numFmtId="3" fontId="186" fillId="69" borderId="1" xfId="1284" applyNumberFormat="1" applyFont="1" applyFill="1" applyBorder="1" applyAlignment="1"/>
    <xf numFmtId="3" fontId="186" fillId="69" borderId="25" xfId="1284" applyNumberFormat="1" applyFont="1" applyFill="1" applyBorder="1" applyAlignment="1"/>
    <xf numFmtId="3" fontId="187" fillId="0" borderId="16" xfId="1284" applyNumberFormat="1" applyFont="1" applyFill="1" applyBorder="1" applyAlignment="1"/>
    <xf numFmtId="0" fontId="11" fillId="0" borderId="0" xfId="9" applyFont="1" applyBorder="1"/>
    <xf numFmtId="0" fontId="5" fillId="0" borderId="0" xfId="9" applyFont="1" applyBorder="1"/>
    <xf numFmtId="3" fontId="186" fillId="69" borderId="22" xfId="1284" applyNumberFormat="1" applyFont="1" applyFill="1" applyBorder="1" applyAlignment="1"/>
    <xf numFmtId="0" fontId="11" fillId="7" borderId="0" xfId="9" applyFont="1" applyFill="1"/>
    <xf numFmtId="3" fontId="4" fillId="69" borderId="1" xfId="3" applyNumberFormat="1" applyFont="1" applyFill="1" applyBorder="1" applyAlignment="1"/>
    <xf numFmtId="3" fontId="4" fillId="69" borderId="25" xfId="3" applyNumberFormat="1" applyFont="1" applyFill="1" applyBorder="1" applyAlignment="1"/>
    <xf numFmtId="3" fontId="4" fillId="69" borderId="2" xfId="3" applyNumberFormat="1" applyFont="1" applyFill="1" applyBorder="1" applyAlignment="1"/>
    <xf numFmtId="0" fontId="4" fillId="0" borderId="1" xfId="1284" applyFont="1" applyFill="1" applyBorder="1" applyAlignment="1">
      <alignment vertical="center"/>
    </xf>
    <xf numFmtId="3" fontId="189" fillId="0" borderId="11" xfId="1284" applyNumberFormat="1" applyFont="1" applyFill="1" applyBorder="1" applyAlignment="1"/>
    <xf numFmtId="3" fontId="189" fillId="0" borderId="18" xfId="1284" applyNumberFormat="1" applyFont="1" applyFill="1" applyBorder="1" applyAlignment="1"/>
    <xf numFmtId="0" fontId="188" fillId="0" borderId="0" xfId="0" applyFont="1"/>
    <xf numFmtId="0" fontId="3" fillId="0" borderId="22" xfId="2" applyFont="1" applyBorder="1"/>
    <xf numFmtId="0" fontId="4" fillId="0" borderId="0" xfId="2" applyFont="1" applyBorder="1"/>
    <xf numFmtId="0" fontId="188" fillId="0" borderId="0" xfId="0" applyFont="1" applyFill="1"/>
    <xf numFmtId="0" fontId="190" fillId="4" borderId="7" xfId="0" applyFont="1" applyFill="1" applyBorder="1" applyAlignment="1">
      <alignment horizontal="center" vertical="center" wrapText="1"/>
    </xf>
    <xf numFmtId="0" fontId="190" fillId="4" borderId="21" xfId="0" applyFont="1" applyFill="1" applyBorder="1" applyAlignment="1">
      <alignment horizontal="center" vertical="center" wrapText="1"/>
    </xf>
    <xf numFmtId="0" fontId="190" fillId="4" borderId="61" xfId="0" applyFont="1" applyFill="1" applyBorder="1" applyAlignment="1">
      <alignment horizontal="center" vertical="center" wrapText="1"/>
    </xf>
    <xf numFmtId="0" fontId="190" fillId="4" borderId="7" xfId="0" applyFont="1" applyFill="1" applyBorder="1" applyAlignment="1">
      <alignment horizontal="center" vertical="center"/>
    </xf>
    <xf numFmtId="0" fontId="190" fillId="4" borderId="6" xfId="0" applyFont="1" applyFill="1" applyBorder="1" applyAlignment="1">
      <alignment horizontal="center" vertical="center"/>
    </xf>
    <xf numFmtId="0" fontId="190" fillId="4" borderId="21" xfId="0" applyFont="1" applyFill="1" applyBorder="1" applyAlignment="1">
      <alignment horizontal="center" vertical="center"/>
    </xf>
    <xf numFmtId="3" fontId="192" fillId="0" borderId="28" xfId="0" applyNumberFormat="1" applyFont="1" applyFill="1" applyBorder="1" applyAlignment="1">
      <alignment horizontal="right" vertical="center" shrinkToFit="1"/>
    </xf>
    <xf numFmtId="3" fontId="192" fillId="0" borderId="63" xfId="0" applyNumberFormat="1" applyFont="1" applyFill="1" applyBorder="1" applyAlignment="1">
      <alignment horizontal="right" vertical="center" shrinkToFit="1"/>
    </xf>
    <xf numFmtId="0" fontId="192" fillId="0" borderId="0" xfId="0" applyFont="1"/>
    <xf numFmtId="0" fontId="191" fillId="0" borderId="13" xfId="0" applyFont="1" applyFill="1" applyBorder="1" applyAlignment="1">
      <alignment horizontal="left" vertical="center"/>
    </xf>
    <xf numFmtId="0" fontId="191" fillId="0" borderId="18" xfId="0" applyFont="1" applyFill="1" applyBorder="1" applyAlignment="1">
      <alignment horizontal="left" vertical="center"/>
    </xf>
    <xf numFmtId="3" fontId="191" fillId="0" borderId="26" xfId="0" applyNumberFormat="1" applyFont="1" applyFill="1" applyBorder="1" applyAlignment="1">
      <alignment horizontal="right" vertical="center" shrinkToFit="1"/>
    </xf>
    <xf numFmtId="3" fontId="188" fillId="0" borderId="26" xfId="0" applyNumberFormat="1" applyFont="1" applyFill="1" applyBorder="1" applyAlignment="1">
      <alignment horizontal="right" vertical="center" shrinkToFit="1"/>
    </xf>
    <xf numFmtId="3" fontId="188" fillId="0" borderId="18" xfId="0" applyNumberFormat="1" applyFont="1" applyFill="1" applyBorder="1" applyAlignment="1">
      <alignment horizontal="right" vertical="center" shrinkToFit="1"/>
    </xf>
    <xf numFmtId="0" fontId="188" fillId="0" borderId="10" xfId="0" applyFont="1" applyFill="1" applyBorder="1" applyAlignment="1">
      <alignment horizontal="left" vertical="center"/>
    </xf>
    <xf numFmtId="0" fontId="188" fillId="0" borderId="18" xfId="0" applyFont="1" applyFill="1" applyBorder="1" applyAlignment="1">
      <alignment horizontal="left" vertical="center"/>
    </xf>
    <xf numFmtId="3" fontId="188" fillId="0" borderId="10" xfId="0" applyNumberFormat="1" applyFont="1" applyFill="1" applyBorder="1" applyAlignment="1">
      <alignment horizontal="right" vertical="center" shrinkToFit="1"/>
    </xf>
    <xf numFmtId="3" fontId="188" fillId="0" borderId="25" xfId="0" applyNumberFormat="1" applyFont="1" applyFill="1" applyBorder="1" applyAlignment="1">
      <alignment horizontal="right" vertical="center" shrinkToFit="1"/>
    </xf>
    <xf numFmtId="3" fontId="188" fillId="0" borderId="13" xfId="0" applyNumberFormat="1" applyFont="1" applyFill="1" applyBorder="1" applyAlignment="1">
      <alignment horizontal="right" vertical="center" shrinkToFit="1"/>
    </xf>
    <xf numFmtId="3" fontId="188" fillId="0" borderId="11" xfId="0" applyNumberFormat="1" applyFont="1" applyFill="1" applyBorder="1" applyAlignment="1">
      <alignment horizontal="right" vertical="center" shrinkToFit="1"/>
    </xf>
    <xf numFmtId="0" fontId="188" fillId="0" borderId="13" xfId="0" applyFont="1" applyFill="1" applyBorder="1" applyAlignment="1">
      <alignment horizontal="left" vertical="center"/>
    </xf>
    <xf numFmtId="0" fontId="188" fillId="0" borderId="24" xfId="0" applyFont="1" applyFill="1" applyBorder="1" applyAlignment="1">
      <alignment horizontal="left" vertical="center"/>
    </xf>
    <xf numFmtId="0" fontId="188" fillId="0" borderId="30" xfId="0" applyFont="1" applyFill="1" applyBorder="1" applyAlignment="1">
      <alignment horizontal="left" vertical="center"/>
    </xf>
    <xf numFmtId="0" fontId="188" fillId="0" borderId="31" xfId="0" applyFont="1" applyFill="1" applyBorder="1" applyAlignment="1">
      <alignment horizontal="left" vertical="center"/>
    </xf>
    <xf numFmtId="3" fontId="188" fillId="0" borderId="31" xfId="0" applyNumberFormat="1" applyFont="1" applyFill="1" applyBorder="1" applyAlignment="1">
      <alignment horizontal="right" vertical="center" shrinkToFit="1"/>
    </xf>
    <xf numFmtId="3" fontId="188" fillId="0" borderId="30" xfId="0" applyNumberFormat="1" applyFont="1" applyFill="1" applyBorder="1" applyAlignment="1">
      <alignment horizontal="right" vertical="center" shrinkToFit="1"/>
    </xf>
    <xf numFmtId="3" fontId="188" fillId="0" borderId="2" xfId="0" applyNumberFormat="1" applyFont="1" applyFill="1" applyBorder="1" applyAlignment="1">
      <alignment horizontal="right" vertical="center" shrinkToFit="1"/>
    </xf>
    <xf numFmtId="3" fontId="188" fillId="0" borderId="24" xfId="0" applyNumberFormat="1" applyFont="1" applyFill="1" applyBorder="1" applyAlignment="1">
      <alignment horizontal="right" vertical="center" shrinkToFit="1"/>
    </xf>
    <xf numFmtId="3" fontId="188" fillId="0" borderId="23" xfId="0" applyNumberFormat="1" applyFont="1" applyFill="1" applyBorder="1" applyAlignment="1">
      <alignment horizontal="right" vertical="center" shrinkToFit="1"/>
    </xf>
    <xf numFmtId="3" fontId="188" fillId="0" borderId="29" xfId="0" applyNumberFormat="1" applyFont="1" applyFill="1" applyBorder="1" applyAlignment="1">
      <alignment horizontal="right" vertical="center" shrinkToFit="1"/>
    </xf>
    <xf numFmtId="0" fontId="188" fillId="0" borderId="2" xfId="0" applyFont="1" applyFill="1" applyBorder="1" applyAlignment="1">
      <alignment horizontal="left" vertical="center"/>
    </xf>
    <xf numFmtId="0" fontId="188" fillId="0" borderId="19" xfId="0" applyFont="1" applyFill="1" applyBorder="1" applyAlignment="1">
      <alignment horizontal="left" vertical="center"/>
    </xf>
    <xf numFmtId="3" fontId="188" fillId="0" borderId="20" xfId="0" applyNumberFormat="1" applyFont="1" applyFill="1" applyBorder="1" applyAlignment="1">
      <alignment horizontal="right" vertical="center" shrinkToFit="1"/>
    </xf>
    <xf numFmtId="3" fontId="188" fillId="0" borderId="19" xfId="0" applyNumberFormat="1" applyFont="1" applyFill="1" applyBorder="1" applyAlignment="1">
      <alignment horizontal="right" vertical="center" shrinkToFit="1"/>
    </xf>
    <xf numFmtId="0" fontId="188" fillId="0" borderId="22" xfId="0" applyFont="1" applyFill="1" applyBorder="1" applyAlignment="1">
      <alignment horizontal="left" vertical="center"/>
    </xf>
    <xf numFmtId="0" fontId="188" fillId="0" borderId="3" xfId="0" applyFont="1" applyFill="1" applyBorder="1" applyAlignment="1">
      <alignment horizontal="left" vertical="center"/>
    </xf>
    <xf numFmtId="3" fontId="188" fillId="0" borderId="5" xfId="0" applyNumberFormat="1" applyFont="1" applyFill="1" applyBorder="1" applyAlignment="1">
      <alignment horizontal="right" vertical="center" shrinkToFit="1"/>
    </xf>
    <xf numFmtId="3" fontId="188" fillId="0" borderId="22" xfId="0" applyNumberFormat="1" applyFont="1" applyFill="1" applyBorder="1" applyAlignment="1">
      <alignment horizontal="right" vertical="center" shrinkToFit="1"/>
    </xf>
    <xf numFmtId="3" fontId="188" fillId="0" borderId="3" xfId="0" applyNumberFormat="1" applyFont="1" applyFill="1" applyBorder="1" applyAlignment="1">
      <alignment horizontal="right" vertical="center" shrinkToFit="1"/>
    </xf>
    <xf numFmtId="171" fontId="190" fillId="0" borderId="7" xfId="0" applyNumberFormat="1" applyFont="1" applyFill="1" applyBorder="1" applyAlignment="1">
      <alignment horizontal="left" vertical="center"/>
    </xf>
    <xf numFmtId="0" fontId="190" fillId="0" borderId="21" xfId="0" applyFont="1" applyFill="1" applyBorder="1" applyAlignment="1">
      <alignment horizontal="left" vertical="center"/>
    </xf>
    <xf numFmtId="3" fontId="190" fillId="0" borderId="61" xfId="0" applyNumberFormat="1" applyFont="1" applyFill="1" applyBorder="1" applyAlignment="1">
      <alignment horizontal="right" vertical="center" shrinkToFit="1"/>
    </xf>
    <xf numFmtId="3" fontId="190" fillId="0" borderId="21" xfId="0" applyNumberFormat="1" applyFont="1" applyFill="1" applyBorder="1" applyAlignment="1">
      <alignment horizontal="right" vertical="center" shrinkToFit="1"/>
    </xf>
    <xf numFmtId="3" fontId="190" fillId="0" borderId="22" xfId="0" applyNumberFormat="1" applyFont="1" applyFill="1" applyBorder="1" applyAlignment="1">
      <alignment horizontal="right" vertical="center" shrinkToFit="1"/>
    </xf>
    <xf numFmtId="3" fontId="190" fillId="0" borderId="6" xfId="0" applyNumberFormat="1" applyFont="1" applyFill="1" applyBorder="1" applyAlignment="1">
      <alignment horizontal="right" vertical="center" shrinkToFit="1"/>
    </xf>
    <xf numFmtId="3" fontId="190" fillId="0" borderId="62" xfId="0" applyNumberFormat="1" applyFont="1" applyFill="1" applyBorder="1" applyAlignment="1">
      <alignment horizontal="right" vertical="center" shrinkToFit="1"/>
    </xf>
    <xf numFmtId="0" fontId="193" fillId="0" borderId="7" xfId="0" applyFont="1" applyFill="1" applyBorder="1" applyAlignment="1">
      <alignment horizontal="left" vertical="center"/>
    </xf>
    <xf numFmtId="0" fontId="193" fillId="0" borderId="21" xfId="0" applyFont="1" applyFill="1" applyBorder="1" applyAlignment="1">
      <alignment horizontal="left" vertical="center"/>
    </xf>
    <xf numFmtId="3" fontId="193" fillId="0" borderId="61" xfId="0" applyNumberFormat="1" applyFont="1" applyFill="1" applyBorder="1" applyAlignment="1">
      <alignment horizontal="right" vertical="center" shrinkToFit="1"/>
    </xf>
    <xf numFmtId="3" fontId="193" fillId="0" borderId="21" xfId="0" applyNumberFormat="1" applyFont="1" applyFill="1" applyBorder="1" applyAlignment="1">
      <alignment horizontal="right" vertical="center" shrinkToFit="1"/>
    </xf>
    <xf numFmtId="3" fontId="193" fillId="0" borderId="22" xfId="0" applyNumberFormat="1" applyFont="1" applyFill="1" applyBorder="1" applyAlignment="1">
      <alignment horizontal="right" vertical="center" shrinkToFit="1"/>
    </xf>
    <xf numFmtId="3" fontId="193" fillId="0" borderId="6" xfId="0" applyNumberFormat="1" applyFont="1" applyFill="1" applyBorder="1" applyAlignment="1">
      <alignment horizontal="right" vertical="center" shrinkToFit="1"/>
    </xf>
    <xf numFmtId="0" fontId="188" fillId="0" borderId="0" xfId="0" applyFont="1" applyFill="1" applyBorder="1" applyAlignment="1" applyProtection="1">
      <alignment wrapText="1"/>
      <protection locked="0"/>
    </xf>
    <xf numFmtId="0" fontId="190" fillId="4" borderId="62" xfId="0" applyFont="1" applyFill="1" applyBorder="1" applyAlignment="1">
      <alignment horizontal="center" vertical="center"/>
    </xf>
    <xf numFmtId="3" fontId="191" fillId="0" borderId="63" xfId="0" applyNumberFormat="1" applyFont="1" applyFill="1" applyBorder="1" applyAlignment="1">
      <alignment horizontal="right" vertical="center" shrinkToFit="1"/>
    </xf>
    <xf numFmtId="0" fontId="188" fillId="0" borderId="0" xfId="0" applyFont="1" applyFill="1" applyBorder="1" applyAlignment="1">
      <alignment horizontal="left" vertical="center"/>
    </xf>
    <xf numFmtId="0" fontId="188" fillId="0" borderId="27" xfId="0" applyFont="1" applyFill="1" applyBorder="1" applyAlignment="1">
      <alignment horizontal="left" vertical="center"/>
    </xf>
    <xf numFmtId="0" fontId="188" fillId="0" borderId="17" xfId="0" applyFont="1" applyFill="1" applyBorder="1" applyAlignment="1">
      <alignment horizontal="left" vertical="center"/>
    </xf>
    <xf numFmtId="3" fontId="190" fillId="0" borderId="7" xfId="0" applyNumberFormat="1" applyFont="1" applyFill="1" applyBorder="1" applyAlignment="1">
      <alignment horizontal="right" vertical="center" shrinkToFit="1"/>
    </xf>
    <xf numFmtId="3" fontId="193" fillId="0" borderId="7" xfId="0" applyNumberFormat="1" applyFont="1" applyFill="1" applyBorder="1" applyAlignment="1">
      <alignment horizontal="right" vertical="center" shrinkToFit="1"/>
    </xf>
    <xf numFmtId="3" fontId="193" fillId="0" borderId="62" xfId="0" applyNumberFormat="1" applyFont="1" applyFill="1" applyBorder="1" applyAlignment="1">
      <alignment horizontal="right" vertical="center" shrinkToFit="1"/>
    </xf>
    <xf numFmtId="171" fontId="0" fillId="0" borderId="0" xfId="1" applyNumberFormat="1" applyFont="1"/>
    <xf numFmtId="9" fontId="0" fillId="0" borderId="0" xfId="0" applyNumberFormat="1"/>
    <xf numFmtId="9" fontId="0" fillId="0" borderId="0" xfId="14" applyFont="1"/>
    <xf numFmtId="43" fontId="0" fillId="0" borderId="0" xfId="0" applyNumberFormat="1"/>
    <xf numFmtId="43" fontId="0" fillId="0" borderId="0" xfId="1" applyFont="1"/>
    <xf numFmtId="0" fontId="166" fillId="0" borderId="0" xfId="0" applyFont="1" applyFill="1" applyBorder="1" applyAlignment="1" applyProtection="1">
      <alignment horizontal="left" vertical="center"/>
      <protection locked="0"/>
    </xf>
    <xf numFmtId="0" fontId="172" fillId="0" borderId="0" xfId="0" applyFont="1" applyFill="1" applyBorder="1" applyAlignment="1" applyProtection="1">
      <alignment horizontal="left" vertical="center"/>
      <protection locked="0"/>
    </xf>
    <xf numFmtId="0" fontId="166" fillId="0" borderId="0" xfId="0" applyFont="1" applyBorder="1"/>
    <xf numFmtId="3" fontId="195" fillId="0" borderId="68" xfId="0" applyNumberFormat="1" applyFont="1" applyFill="1" applyBorder="1" applyAlignment="1" applyProtection="1">
      <alignment horizontal="left" vertical="center"/>
    </xf>
    <xf numFmtId="3" fontId="166" fillId="0" borderId="71" xfId="0" applyNumberFormat="1" applyFont="1" applyFill="1" applyBorder="1" applyAlignment="1" applyProtection="1">
      <alignment horizontal="right" vertical="center"/>
    </xf>
    <xf numFmtId="0" fontId="172" fillId="8" borderId="69" xfId="0" applyFont="1" applyFill="1" applyBorder="1" applyAlignment="1" applyProtection="1">
      <alignment horizontal="left" vertical="center"/>
    </xf>
    <xf numFmtId="0" fontId="166" fillId="8" borderId="70" xfId="0" applyFont="1" applyFill="1" applyBorder="1" applyAlignment="1" applyProtection="1">
      <alignment horizontal="left" vertical="center"/>
    </xf>
    <xf numFmtId="3" fontId="172" fillId="0" borderId="0" xfId="0" applyNumberFormat="1" applyFont="1" applyFill="1" applyBorder="1" applyAlignment="1" applyProtection="1">
      <alignment horizontal="center" vertical="center"/>
    </xf>
    <xf numFmtId="3" fontId="198" fillId="0" borderId="71" xfId="0" applyNumberFormat="1" applyFont="1" applyFill="1" applyBorder="1" applyAlignment="1" applyProtection="1">
      <alignment horizontal="right" vertical="center"/>
      <protection locked="0"/>
    </xf>
    <xf numFmtId="4" fontId="172" fillId="0" borderId="71" xfId="0" applyNumberFormat="1" applyFont="1" applyFill="1" applyBorder="1" applyAlignment="1" applyProtection="1">
      <alignment horizontal="right" vertical="center"/>
    </xf>
    <xf numFmtId="0" fontId="172" fillId="8" borderId="72" xfId="0" applyFont="1" applyFill="1" applyBorder="1" applyAlignment="1" applyProtection="1">
      <alignment horizontal="center" vertical="center" wrapText="1"/>
    </xf>
    <xf numFmtId="0" fontId="172" fillId="8" borderId="69" xfId="0" applyFont="1" applyFill="1" applyBorder="1" applyAlignment="1" applyProtection="1">
      <alignment horizontal="center" vertical="center"/>
    </xf>
    <xf numFmtId="0" fontId="172" fillId="8" borderId="70" xfId="0" applyFont="1" applyFill="1" applyBorder="1" applyAlignment="1" applyProtection="1">
      <alignment horizontal="left" vertical="center"/>
    </xf>
    <xf numFmtId="0" fontId="172" fillId="8" borderId="73" xfId="0" applyFont="1" applyFill="1" applyBorder="1" applyAlignment="1" applyProtection="1">
      <alignment horizontal="left" vertical="center"/>
    </xf>
    <xf numFmtId="0" fontId="8" fillId="0" borderId="0" xfId="17" applyFont="1" applyBorder="1" applyAlignment="1" applyProtection="1">
      <alignment horizontal="center" vertical="center"/>
    </xf>
    <xf numFmtId="0" fontId="172" fillId="8" borderId="71" xfId="0" applyFont="1" applyFill="1" applyBorder="1" applyAlignment="1" applyProtection="1">
      <alignment horizontal="center" vertical="center"/>
    </xf>
    <xf numFmtId="3" fontId="172" fillId="8" borderId="74" xfId="0" applyNumberFormat="1" applyFont="1" applyFill="1" applyBorder="1" applyAlignment="1" applyProtection="1">
      <alignment horizontal="center" vertical="center"/>
    </xf>
    <xf numFmtId="0" fontId="172" fillId="8" borderId="71" xfId="0" applyFont="1" applyFill="1" applyBorder="1" applyAlignment="1" applyProtection="1">
      <alignment horizontal="center" vertical="center" wrapText="1"/>
    </xf>
    <xf numFmtId="0" fontId="166" fillId="8" borderId="69" xfId="0" applyFont="1" applyFill="1" applyBorder="1" applyAlignment="1" applyProtection="1">
      <alignment horizontal="left" vertical="center"/>
    </xf>
    <xf numFmtId="0" fontId="199" fillId="81" borderId="72" xfId="0" applyFont="1" applyFill="1" applyBorder="1" applyAlignment="1" applyProtection="1">
      <alignment horizontal="right" vertical="center" wrapText="1"/>
    </xf>
    <xf numFmtId="167" fontId="166" fillId="0" borderId="71" xfId="0" applyNumberFormat="1" applyFont="1" applyFill="1" applyBorder="1" applyAlignment="1" applyProtection="1">
      <alignment horizontal="center" vertical="center"/>
    </xf>
    <xf numFmtId="3" fontId="172" fillId="0" borderId="71" xfId="0" applyNumberFormat="1" applyFont="1" applyFill="1" applyBorder="1" applyAlignment="1" applyProtection="1">
      <alignment horizontal="center" vertical="center"/>
    </xf>
    <xf numFmtId="3" fontId="172" fillId="0" borderId="71" xfId="0" applyNumberFormat="1" applyFont="1" applyFill="1" applyBorder="1" applyAlignment="1" applyProtection="1">
      <alignment horizontal="right" vertical="center"/>
    </xf>
    <xf numFmtId="167" fontId="172" fillId="0" borderId="71" xfId="0" applyNumberFormat="1" applyFont="1" applyFill="1" applyBorder="1" applyAlignment="1" applyProtection="1">
      <alignment horizontal="center" vertical="center"/>
    </xf>
    <xf numFmtId="167" fontId="166" fillId="0" borderId="71" xfId="0" applyNumberFormat="1" applyFont="1" applyFill="1" applyBorder="1" applyAlignment="1" applyProtection="1">
      <alignment horizontal="right" vertical="center"/>
    </xf>
    <xf numFmtId="3" fontId="196" fillId="0" borderId="71" xfId="0" applyNumberFormat="1" applyFont="1" applyFill="1" applyBorder="1" applyAlignment="1" applyProtection="1">
      <alignment horizontal="center" vertical="center"/>
    </xf>
    <xf numFmtId="0" fontId="202" fillId="0" borderId="0" xfId="17" applyFont="1" applyBorder="1" applyAlignment="1" applyProtection="1">
      <alignment horizontal="center" vertical="center"/>
    </xf>
    <xf numFmtId="0" fontId="201" fillId="0" borderId="0" xfId="0" applyFont="1"/>
    <xf numFmtId="4" fontId="172" fillId="0" borderId="71" xfId="0" applyNumberFormat="1" applyFont="1" applyFill="1" applyBorder="1" applyAlignment="1" applyProtection="1">
      <alignment horizontal="center" vertical="center"/>
    </xf>
    <xf numFmtId="0" fontId="204" fillId="0" borderId="0" xfId="17" applyFont="1" applyBorder="1" applyAlignment="1" applyProtection="1">
      <alignment wrapText="1"/>
    </xf>
    <xf numFmtId="0" fontId="7" fillId="0" borderId="0" xfId="17" applyFont="1" applyBorder="1" applyAlignment="1" applyProtection="1">
      <alignment horizontal="right" wrapText="1"/>
    </xf>
    <xf numFmtId="0" fontId="166" fillId="0" borderId="0" xfId="0" applyFont="1" applyBorder="1" applyProtection="1"/>
    <xf numFmtId="0" fontId="196" fillId="8" borderId="69" xfId="0" applyFont="1" applyFill="1" applyBorder="1" applyAlignment="1" applyProtection="1">
      <alignment horizontal="left" vertical="center"/>
    </xf>
    <xf numFmtId="0" fontId="4" fillId="0" borderId="0" xfId="1283" applyFont="1"/>
    <xf numFmtId="0" fontId="0" fillId="0" borderId="0" xfId="0" applyFont="1"/>
    <xf numFmtId="3" fontId="4" fillId="0" borderId="18" xfId="0" applyNumberFormat="1" applyFont="1" applyFill="1" applyBorder="1" applyAlignment="1"/>
    <xf numFmtId="0" fontId="4" fillId="0" borderId="17" xfId="3" applyFont="1" applyBorder="1" applyAlignment="1">
      <alignment horizontal="left"/>
    </xf>
    <xf numFmtId="168" fontId="4" fillId="0" borderId="11" xfId="3" applyNumberFormat="1" applyFont="1" applyBorder="1" applyAlignment="1"/>
    <xf numFmtId="168" fontId="4" fillId="0" borderId="18" xfId="3" applyNumberFormat="1" applyFont="1" applyBorder="1" applyAlignment="1"/>
    <xf numFmtId="0" fontId="4" fillId="0" borderId="25" xfId="3" applyFont="1" applyBorder="1" applyAlignment="1">
      <alignment horizontal="left" indent="1"/>
    </xf>
    <xf numFmtId="10" fontId="4" fillId="4" borderId="16" xfId="6" applyNumberFormat="1" applyFont="1" applyFill="1" applyBorder="1" applyAlignment="1">
      <alignment horizontal="right" vertical="center"/>
    </xf>
    <xf numFmtId="10" fontId="4" fillId="4" borderId="14" xfId="6" applyNumberFormat="1" applyFont="1" applyFill="1" applyBorder="1" applyAlignment="1">
      <alignment horizontal="right" vertical="center"/>
    </xf>
    <xf numFmtId="167" fontId="4" fillId="4" borderId="16" xfId="6" applyNumberFormat="1" applyFont="1" applyFill="1" applyBorder="1" applyAlignment="1">
      <alignment vertical="center"/>
    </xf>
    <xf numFmtId="167" fontId="4" fillId="4" borderId="9" xfId="6" applyNumberFormat="1" applyFont="1" applyFill="1" applyBorder="1" applyAlignment="1">
      <alignment vertical="center"/>
    </xf>
    <xf numFmtId="10" fontId="4" fillId="4" borderId="13" xfId="6" applyNumberFormat="1" applyFont="1" applyFill="1" applyBorder="1" applyAlignment="1">
      <alignment horizontal="right" vertical="center"/>
    </xf>
    <xf numFmtId="10" fontId="4" fillId="4" borderId="11" xfId="6" applyNumberFormat="1" applyFont="1" applyFill="1" applyBorder="1" applyAlignment="1">
      <alignment horizontal="right" vertical="center"/>
    </xf>
    <xf numFmtId="167" fontId="4" fillId="4" borderId="11" xfId="6" applyNumberFormat="1" applyFont="1" applyFill="1" applyBorder="1" applyAlignment="1">
      <alignment vertical="center"/>
    </xf>
    <xf numFmtId="167" fontId="4" fillId="4" borderId="12" xfId="6" applyNumberFormat="1" applyFont="1" applyFill="1" applyBorder="1" applyAlignment="1">
      <alignment vertical="center"/>
    </xf>
    <xf numFmtId="10" fontId="4" fillId="4" borderId="24" xfId="6" applyNumberFormat="1" applyFont="1" applyFill="1" applyBorder="1" applyAlignment="1">
      <alignment horizontal="right" vertical="center"/>
    </xf>
    <xf numFmtId="10" fontId="4" fillId="4" borderId="23" xfId="6" applyNumberFormat="1" applyFont="1" applyFill="1" applyBorder="1" applyAlignment="1">
      <alignment horizontal="right" vertical="center"/>
    </xf>
    <xf numFmtId="10" fontId="4" fillId="4" borderId="30" xfId="6" applyNumberFormat="1" applyFont="1" applyFill="1" applyBorder="1" applyAlignment="1">
      <alignment horizontal="right" vertical="center"/>
    </xf>
    <xf numFmtId="10" fontId="4" fillId="4" borderId="23" xfId="6" applyNumberFormat="1" applyFont="1" applyFill="1" applyBorder="1" applyAlignment="1">
      <alignment vertical="center"/>
    </xf>
    <xf numFmtId="167" fontId="4" fillId="4" borderId="23" xfId="6" applyNumberFormat="1" applyFont="1" applyFill="1" applyBorder="1" applyAlignment="1"/>
    <xf numFmtId="167" fontId="4" fillId="4" borderId="20" xfId="6" applyNumberFormat="1" applyFont="1" applyFill="1" applyBorder="1" applyAlignment="1"/>
    <xf numFmtId="168" fontId="189" fillId="0" borderId="0" xfId="3" applyNumberFormat="1" applyFont="1" applyFill="1" applyBorder="1" applyAlignment="1"/>
    <xf numFmtId="0" fontId="206" fillId="0" borderId="0" xfId="2" applyFont="1"/>
    <xf numFmtId="0" fontId="206" fillId="0" borderId="0" xfId="2" applyFont="1" applyFill="1"/>
    <xf numFmtId="3" fontId="4" fillId="0" borderId="3" xfId="7" applyNumberFormat="1" applyFont="1" applyFill="1" applyBorder="1" applyAlignment="1"/>
    <xf numFmtId="3" fontId="5" fillId="0" borderId="0" xfId="9" applyNumberFormat="1" applyFont="1" applyFill="1"/>
    <xf numFmtId="3" fontId="189" fillId="0" borderId="6" xfId="7" applyNumberFormat="1" applyFont="1" applyFill="1" applyBorder="1" applyAlignment="1"/>
    <xf numFmtId="3" fontId="189" fillId="0" borderId="21" xfId="7" applyNumberFormat="1" applyFont="1" applyFill="1" applyBorder="1" applyAlignment="1"/>
    <xf numFmtId="3" fontId="4" fillId="0" borderId="0" xfId="6" applyNumberFormat="1" applyFont="1" applyFill="1" applyBorder="1" applyAlignment="1">
      <alignment horizontal="right" vertical="center"/>
    </xf>
    <xf numFmtId="3" fontId="4" fillId="7" borderId="0" xfId="5" applyNumberFormat="1" applyFont="1" applyFill="1" applyBorder="1" applyAlignment="1"/>
    <xf numFmtId="3" fontId="4" fillId="0" borderId="0" xfId="6" applyNumberFormat="1" applyFont="1" applyBorder="1" applyAlignment="1">
      <alignment vertical="center"/>
    </xf>
    <xf numFmtId="3" fontId="4" fillId="0" borderId="0" xfId="6" applyNumberFormat="1" applyFont="1" applyFill="1" applyBorder="1" applyAlignment="1"/>
    <xf numFmtId="3" fontId="4" fillId="0" borderId="0" xfId="3" applyNumberFormat="1" applyFont="1" applyBorder="1" applyAlignment="1"/>
    <xf numFmtId="3" fontId="189" fillId="0" borderId="0" xfId="3" applyNumberFormat="1" applyFont="1" applyBorder="1" applyAlignment="1"/>
    <xf numFmtId="0" fontId="189" fillId="0" borderId="0" xfId="2" applyFont="1"/>
    <xf numFmtId="3" fontId="4" fillId="0" borderId="9" xfId="3" applyNumberFormat="1" applyFont="1" applyFill="1" applyBorder="1" applyAlignment="1"/>
    <xf numFmtId="3" fontId="4" fillId="0" borderId="12" xfId="3" applyNumberFormat="1" applyFont="1" applyFill="1" applyBorder="1" applyAlignment="1"/>
    <xf numFmtId="168" fontId="189" fillId="0" borderId="0" xfId="3" applyNumberFormat="1" applyFont="1" applyBorder="1" applyAlignment="1"/>
    <xf numFmtId="0" fontId="207" fillId="0" borderId="0" xfId="9" applyFont="1"/>
    <xf numFmtId="3" fontId="189" fillId="0" borderId="16" xfId="7" applyNumberFormat="1" applyFont="1" applyBorder="1" applyAlignment="1"/>
    <xf numFmtId="3" fontId="189" fillId="0" borderId="16" xfId="7" applyNumberFormat="1" applyFont="1" applyFill="1" applyBorder="1" applyAlignment="1"/>
    <xf numFmtId="3" fontId="189" fillId="0" borderId="28" xfId="7" applyNumberFormat="1" applyFont="1" applyFill="1" applyBorder="1" applyAlignment="1"/>
    <xf numFmtId="0" fontId="189" fillId="0" borderId="0" xfId="2" applyFont="1" applyFill="1"/>
    <xf numFmtId="3" fontId="4" fillId="0" borderId="0" xfId="7" applyNumberFormat="1" applyFont="1" applyFill="1" applyBorder="1" applyAlignment="1"/>
    <xf numFmtId="3" fontId="206" fillId="0" borderId="0" xfId="5" applyNumberFormat="1" applyFont="1" applyFill="1" applyBorder="1" applyAlignment="1"/>
    <xf numFmtId="3" fontId="206" fillId="0" borderId="0" xfId="3" applyNumberFormat="1" applyFont="1" applyFill="1" applyBorder="1" applyAlignment="1"/>
    <xf numFmtId="168" fontId="206" fillId="0" borderId="0" xfId="3" applyNumberFormat="1" applyFont="1" applyFill="1" applyBorder="1" applyAlignment="1"/>
    <xf numFmtId="3" fontId="3" fillId="0" borderId="23" xfId="3" applyNumberFormat="1" applyFont="1" applyBorder="1" applyAlignment="1"/>
    <xf numFmtId="10" fontId="186" fillId="0" borderId="16" xfId="6" applyNumberFormat="1" applyFont="1" applyFill="1" applyBorder="1" applyAlignment="1"/>
    <xf numFmtId="10" fontId="186" fillId="0" borderId="28" xfId="6" applyNumberFormat="1" applyFont="1" applyFill="1" applyBorder="1" applyAlignment="1"/>
    <xf numFmtId="10" fontId="186" fillId="0" borderId="14" xfId="6" applyNumberFormat="1" applyFont="1" applyFill="1" applyBorder="1" applyAlignment="1"/>
    <xf numFmtId="10" fontId="189" fillId="0" borderId="16" xfId="6" applyNumberFormat="1" applyFont="1" applyFill="1" applyBorder="1" applyAlignment="1"/>
    <xf numFmtId="3" fontId="3" fillId="0" borderId="18" xfId="3" applyNumberFormat="1" applyFont="1" applyBorder="1" applyAlignment="1"/>
    <xf numFmtId="168" fontId="208" fillId="0" borderId="18" xfId="3" applyNumberFormat="1" applyFont="1" applyBorder="1" applyAlignment="1"/>
    <xf numFmtId="168" fontId="208" fillId="0" borderId="10" xfId="3" applyNumberFormat="1" applyFont="1" applyFill="1" applyBorder="1" applyAlignment="1"/>
    <xf numFmtId="168" fontId="208" fillId="0" borderId="11" xfId="3" applyNumberFormat="1" applyFont="1" applyFill="1" applyBorder="1" applyAlignment="1"/>
    <xf numFmtId="168" fontId="208" fillId="0" borderId="18" xfId="3" applyNumberFormat="1" applyFont="1" applyFill="1" applyBorder="1" applyAlignment="1"/>
    <xf numFmtId="168" fontId="208" fillId="0" borderId="13" xfId="3" applyNumberFormat="1" applyFont="1" applyFill="1" applyBorder="1" applyAlignment="1"/>
    <xf numFmtId="168" fontId="209" fillId="0" borderId="11" xfId="3" applyNumberFormat="1" applyFont="1" applyFill="1" applyBorder="1" applyAlignment="1"/>
    <xf numFmtId="4" fontId="3" fillId="0" borderId="13" xfId="3" applyNumberFormat="1" applyFont="1" applyFill="1" applyBorder="1" applyAlignment="1"/>
    <xf numFmtId="4" fontId="189" fillId="0" borderId="0" xfId="5" applyNumberFormat="1" applyFont="1" applyFill="1" applyBorder="1" applyAlignment="1">
      <alignment horizontal="left" vertical="center"/>
    </xf>
    <xf numFmtId="10" fontId="186" fillId="0" borderId="0" xfId="5" applyNumberFormat="1" applyFont="1" applyFill="1" applyBorder="1" applyAlignment="1">
      <alignment vertical="center"/>
    </xf>
    <xf numFmtId="43" fontId="210" fillId="0" borderId="0" xfId="1" applyFont="1" applyFill="1" applyBorder="1" applyAlignment="1">
      <alignment vertical="center"/>
    </xf>
    <xf numFmtId="10" fontId="210" fillId="0" borderId="0" xfId="5" applyNumberFormat="1" applyFont="1" applyFill="1" applyBorder="1" applyAlignment="1">
      <alignment vertical="center"/>
    </xf>
    <xf numFmtId="10" fontId="189" fillId="0" borderId="0" xfId="5" applyNumberFormat="1" applyFont="1" applyFill="1" applyBorder="1" applyAlignment="1">
      <alignment horizontal="left" vertical="center" indent="2"/>
    </xf>
    <xf numFmtId="0" fontId="210" fillId="0" borderId="0" xfId="2" applyFont="1" applyFill="1" applyBorder="1" applyAlignment="1">
      <alignment vertical="center"/>
    </xf>
    <xf numFmtId="10" fontId="189" fillId="0" borderId="0" xfId="8" applyNumberFormat="1" applyFont="1" applyFill="1" applyBorder="1" applyAlignment="1">
      <alignment vertical="center"/>
    </xf>
    <xf numFmtId="43" fontId="189" fillId="0" borderId="0" xfId="1" applyFont="1" applyFill="1" applyBorder="1" applyAlignment="1">
      <alignment vertical="center"/>
    </xf>
    <xf numFmtId="0" fontId="10" fillId="0" borderId="0" xfId="3" applyFont="1" applyBorder="1" applyAlignment="1"/>
    <xf numFmtId="0" fontId="10" fillId="0" borderId="0" xfId="3" applyFont="1" applyFill="1" applyBorder="1" applyAlignment="1"/>
    <xf numFmtId="0" fontId="4" fillId="0" borderId="0" xfId="3" applyFont="1" applyAlignment="1">
      <alignment horizontal="left"/>
    </xf>
    <xf numFmtId="0" fontId="211" fillId="0" borderId="0" xfId="3" applyFont="1" applyAlignment="1"/>
    <xf numFmtId="0" fontId="10" fillId="0" borderId="0" xfId="2" applyFont="1" applyBorder="1" applyAlignment="1"/>
    <xf numFmtId="0" fontId="10" fillId="0" borderId="0" xfId="3" applyFont="1" applyAlignment="1"/>
    <xf numFmtId="0" fontId="10" fillId="0" borderId="0" xfId="2" applyFont="1"/>
    <xf numFmtId="0" fontId="211" fillId="3" borderId="21" xfId="0" applyFont="1" applyFill="1" applyBorder="1" applyAlignment="1">
      <alignment horizontal="center" wrapText="1"/>
    </xf>
    <xf numFmtId="0" fontId="211" fillId="0" borderId="0" xfId="3" applyFont="1" applyBorder="1" applyAlignment="1">
      <alignment vertical="center"/>
    </xf>
    <xf numFmtId="3" fontId="186" fillId="0" borderId="16" xfId="0" applyNumberFormat="1" applyFont="1" applyFill="1" applyBorder="1" applyAlignment="1"/>
    <xf numFmtId="3" fontId="212" fillId="0" borderId="28" xfId="0" applyNumberFormat="1" applyFont="1" applyFill="1" applyBorder="1" applyAlignment="1"/>
    <xf numFmtId="3" fontId="186" fillId="0" borderId="14" xfId="0" applyNumberFormat="1" applyFont="1" applyFill="1" applyBorder="1" applyAlignment="1"/>
    <xf numFmtId="3" fontId="186" fillId="0" borderId="28" xfId="0" applyNumberFormat="1" applyFont="1" applyFill="1" applyBorder="1" applyAlignment="1"/>
    <xf numFmtId="3" fontId="189" fillId="0" borderId="16" xfId="0" applyNumberFormat="1" applyFont="1" applyFill="1" applyBorder="1" applyAlignment="1"/>
    <xf numFmtId="3" fontId="4" fillId="4" borderId="13" xfId="3" applyNumberFormat="1" applyFont="1" applyFill="1" applyBorder="1" applyAlignment="1"/>
    <xf numFmtId="3" fontId="4" fillId="4" borderId="11" xfId="3" applyNumberFormat="1" applyFont="1" applyFill="1" applyBorder="1" applyAlignment="1"/>
    <xf numFmtId="3" fontId="186" fillId="4" borderId="11" xfId="3" applyNumberFormat="1" applyFont="1" applyFill="1" applyBorder="1" applyAlignment="1"/>
    <xf numFmtId="3" fontId="212" fillId="4" borderId="18" xfId="3" applyNumberFormat="1" applyFont="1" applyFill="1" applyBorder="1" applyAlignment="1"/>
    <xf numFmtId="3" fontId="186" fillId="0" borderId="13" xfId="3" applyNumberFormat="1" applyFont="1" applyFill="1" applyBorder="1" applyAlignment="1"/>
    <xf numFmtId="3" fontId="186" fillId="0" borderId="11" xfId="3" applyNumberFormat="1" applyFont="1" applyFill="1" applyBorder="1" applyAlignment="1"/>
    <xf numFmtId="3" fontId="186" fillId="0" borderId="18" xfId="3" applyNumberFormat="1" applyFont="1" applyFill="1" applyBorder="1" applyAlignment="1"/>
    <xf numFmtId="3" fontId="189" fillId="0" borderId="11" xfId="3" applyNumberFormat="1" applyFont="1" applyFill="1" applyBorder="1" applyAlignment="1"/>
    <xf numFmtId="3" fontId="186" fillId="0" borderId="11" xfId="0" applyNumberFormat="1" applyFont="1" applyFill="1" applyBorder="1" applyAlignment="1"/>
    <xf numFmtId="3" fontId="212" fillId="0" borderId="18" xfId="0" applyNumberFormat="1" applyFont="1" applyFill="1" applyBorder="1" applyAlignment="1"/>
    <xf numFmtId="3" fontId="186" fillId="0" borderId="13" xfId="0" applyNumberFormat="1" applyFont="1" applyFill="1" applyBorder="1" applyAlignment="1"/>
    <xf numFmtId="3" fontId="186" fillId="0" borderId="18" xfId="0" applyNumberFormat="1" applyFont="1" applyFill="1" applyBorder="1" applyAlignment="1"/>
    <xf numFmtId="3" fontId="189" fillId="0" borderId="11" xfId="0" applyNumberFormat="1" applyFont="1" applyFill="1" applyBorder="1" applyAlignment="1"/>
    <xf numFmtId="3" fontId="186" fillId="0" borderId="0" xfId="3" applyNumberFormat="1" applyFont="1" applyFill="1" applyBorder="1" applyAlignment="1"/>
    <xf numFmtId="3" fontId="211" fillId="0" borderId="18" xfId="3" applyNumberFormat="1" applyFont="1" applyFill="1" applyBorder="1" applyAlignment="1"/>
    <xf numFmtId="167" fontId="10" fillId="0" borderId="30" xfId="3" applyNumberFormat="1" applyFont="1" applyFill="1" applyBorder="1" applyAlignment="1"/>
    <xf numFmtId="0" fontId="10" fillId="0" borderId="0" xfId="3" applyFont="1" applyBorder="1" applyAlignment="1">
      <alignment horizontal="left" indent="1"/>
    </xf>
    <xf numFmtId="3" fontId="186" fillId="0" borderId="14" xfId="3" applyNumberFormat="1" applyFont="1" applyFill="1" applyBorder="1" applyAlignment="1"/>
    <xf numFmtId="3" fontId="186" fillId="0" borderId="16" xfId="3" applyNumberFormat="1" applyFont="1" applyFill="1" applyBorder="1" applyAlignment="1"/>
    <xf numFmtId="3" fontId="186" fillId="0" borderId="28" xfId="3" applyNumberFormat="1" applyFont="1" applyFill="1" applyBorder="1" applyAlignment="1"/>
    <xf numFmtId="3" fontId="189" fillId="0" borderId="16" xfId="3" applyNumberFormat="1" applyFont="1" applyFill="1" applyBorder="1" applyAlignment="1"/>
    <xf numFmtId="3" fontId="186" fillId="4" borderId="13" xfId="3" applyNumberFormat="1" applyFont="1" applyFill="1" applyBorder="1" applyAlignment="1"/>
    <xf numFmtId="3" fontId="186" fillId="4" borderId="18" xfId="3" applyNumberFormat="1" applyFont="1" applyFill="1" applyBorder="1" applyAlignment="1"/>
    <xf numFmtId="3" fontId="189" fillId="4" borderId="11" xfId="3" applyNumberFormat="1" applyFont="1" applyFill="1" applyBorder="1" applyAlignment="1"/>
    <xf numFmtId="167" fontId="10" fillId="0" borderId="0" xfId="3" applyNumberFormat="1" applyFont="1" applyBorder="1" applyAlignment="1"/>
    <xf numFmtId="3" fontId="212" fillId="0" borderId="16" xfId="3" applyNumberFormat="1" applyFont="1" applyFill="1" applyBorder="1" applyAlignment="1"/>
    <xf numFmtId="3" fontId="212" fillId="0" borderId="11" xfId="3" applyNumberFormat="1" applyFont="1" applyFill="1" applyBorder="1" applyAlignment="1"/>
    <xf numFmtId="3" fontId="211" fillId="0" borderId="23" xfId="3" applyNumberFormat="1" applyFont="1" applyFill="1" applyBorder="1" applyAlignment="1"/>
    <xf numFmtId="10" fontId="10" fillId="0" borderId="16" xfId="6" applyNumberFormat="1" applyFont="1" applyFill="1" applyBorder="1" applyAlignment="1">
      <alignment horizontal="right" vertical="center"/>
    </xf>
    <xf numFmtId="10" fontId="4" fillId="0" borderId="16" xfId="6" applyNumberFormat="1" applyFont="1" applyFill="1" applyBorder="1" applyAlignment="1">
      <alignment vertical="center"/>
    </xf>
    <xf numFmtId="10" fontId="186" fillId="0" borderId="11" xfId="6" applyNumberFormat="1" applyFont="1" applyFill="1" applyBorder="1" applyAlignment="1">
      <alignment horizontal="right" vertical="center"/>
    </xf>
    <xf numFmtId="10" fontId="212" fillId="0" borderId="11" xfId="6" applyNumberFormat="1" applyFont="1" applyFill="1" applyBorder="1" applyAlignment="1">
      <alignment horizontal="right" vertical="center"/>
    </xf>
    <xf numFmtId="10" fontId="186" fillId="0" borderId="13" xfId="6" applyNumberFormat="1" applyFont="1" applyFill="1" applyBorder="1" applyAlignment="1">
      <alignment horizontal="right" vertical="center"/>
    </xf>
    <xf numFmtId="10" fontId="186" fillId="0" borderId="18" xfId="6" applyNumberFormat="1" applyFont="1" applyFill="1" applyBorder="1" applyAlignment="1">
      <alignment horizontal="right" vertical="center"/>
    </xf>
    <xf numFmtId="10" fontId="186" fillId="7" borderId="0" xfId="5" applyNumberFormat="1" applyFont="1" applyFill="1" applyBorder="1" applyAlignment="1">
      <alignment vertical="center"/>
    </xf>
    <xf numFmtId="10" fontId="189" fillId="0" borderId="11" xfId="6" applyNumberFormat="1" applyFont="1" applyFill="1" applyBorder="1" applyAlignment="1">
      <alignment vertical="center"/>
    </xf>
    <xf numFmtId="10" fontId="186" fillId="0" borderId="23" xfId="6" applyNumberFormat="1" applyFont="1" applyFill="1" applyBorder="1" applyAlignment="1">
      <alignment horizontal="right" vertical="center"/>
    </xf>
    <xf numFmtId="10" fontId="212" fillId="0" borderId="23" xfId="6" applyNumberFormat="1" applyFont="1" applyFill="1" applyBorder="1" applyAlignment="1">
      <alignment horizontal="right" vertical="center"/>
    </xf>
    <xf numFmtId="10" fontId="186" fillId="0" borderId="24" xfId="6" applyNumberFormat="1" applyFont="1" applyFill="1" applyBorder="1" applyAlignment="1">
      <alignment horizontal="right" vertical="center"/>
    </xf>
    <xf numFmtId="10" fontId="186" fillId="0" borderId="30" xfId="6" applyNumberFormat="1" applyFont="1" applyFill="1" applyBorder="1" applyAlignment="1">
      <alignment horizontal="right" vertical="center"/>
    </xf>
    <xf numFmtId="10" fontId="186" fillId="7" borderId="0" xfId="5" applyNumberFormat="1" applyFont="1" applyFill="1" applyBorder="1" applyAlignment="1"/>
    <xf numFmtId="10" fontId="189" fillId="0" borderId="23" xfId="6" applyNumberFormat="1" applyFont="1" applyBorder="1" applyAlignment="1">
      <alignment vertical="center"/>
    </xf>
    <xf numFmtId="10" fontId="189" fillId="0" borderId="0" xfId="6" applyNumberFormat="1" applyFont="1" applyBorder="1" applyAlignment="1">
      <alignment vertical="center"/>
    </xf>
    <xf numFmtId="168" fontId="4" fillId="4" borderId="6" xfId="7" applyNumberFormat="1" applyFont="1" applyFill="1" applyBorder="1" applyAlignment="1"/>
    <xf numFmtId="168" fontId="186" fillId="0" borderId="3" xfId="7" applyNumberFormat="1" applyFont="1" applyFill="1" applyBorder="1" applyAlignment="1"/>
    <xf numFmtId="168" fontId="186" fillId="0" borderId="6" xfId="7" applyNumberFormat="1" applyFont="1" applyFill="1" applyBorder="1" applyAlignment="1"/>
    <xf numFmtId="0" fontId="207" fillId="0" borderId="0" xfId="9" applyFont="1" applyFill="1"/>
    <xf numFmtId="168" fontId="189" fillId="0" borderId="6" xfId="7" applyNumberFormat="1" applyFont="1" applyFill="1" applyBorder="1" applyAlignment="1"/>
    <xf numFmtId="3" fontId="4" fillId="4" borderId="16" xfId="3" applyNumberFormat="1" applyFont="1" applyFill="1" applyBorder="1" applyAlignment="1"/>
    <xf numFmtId="168" fontId="186" fillId="0" borderId="14" xfId="3" applyNumberFormat="1" applyFont="1" applyFill="1" applyBorder="1" applyAlignment="1"/>
    <xf numFmtId="168" fontId="186" fillId="0" borderId="16" xfId="3" applyNumberFormat="1" applyFont="1" applyFill="1" applyBorder="1" applyAlignment="1"/>
    <xf numFmtId="168" fontId="186" fillId="0" borderId="28" xfId="3" applyNumberFormat="1" applyFont="1" applyFill="1" applyBorder="1" applyAlignment="1"/>
    <xf numFmtId="168" fontId="189" fillId="0" borderId="16" xfId="3" applyNumberFormat="1" applyFont="1" applyFill="1" applyBorder="1" applyAlignment="1"/>
    <xf numFmtId="168" fontId="186" fillId="0" borderId="13" xfId="3" applyNumberFormat="1" applyFont="1" applyFill="1" applyBorder="1" applyAlignment="1"/>
    <xf numFmtId="168" fontId="186" fillId="0" borderId="11" xfId="3" applyNumberFormat="1" applyFont="1" applyFill="1" applyBorder="1" applyAlignment="1"/>
    <xf numFmtId="168" fontId="186" fillId="0" borderId="18" xfId="3" applyNumberFormat="1" applyFont="1" applyFill="1" applyBorder="1" applyAlignment="1"/>
    <xf numFmtId="168" fontId="189" fillId="0" borderId="11" xfId="3" applyNumberFormat="1" applyFont="1" applyFill="1" applyBorder="1" applyAlignment="1"/>
    <xf numFmtId="221" fontId="186" fillId="0" borderId="24" xfId="1" applyNumberFormat="1" applyFont="1" applyFill="1" applyBorder="1" applyAlignment="1">
      <alignment horizontal="right" vertical="center"/>
    </xf>
    <xf numFmtId="221" fontId="186" fillId="0" borderId="23" xfId="1" applyNumberFormat="1" applyFont="1" applyFill="1" applyBorder="1" applyAlignment="1">
      <alignment horizontal="right" vertical="center"/>
    </xf>
    <xf numFmtId="221" fontId="189" fillId="0" borderId="23" xfId="1" applyNumberFormat="1" applyFont="1" applyBorder="1" applyAlignment="1">
      <alignment vertical="center"/>
    </xf>
    <xf numFmtId="168" fontId="4" fillId="4" borderId="8" xfId="7" applyNumberFormat="1" applyFont="1" applyFill="1" applyBorder="1" applyAlignment="1"/>
    <xf numFmtId="168" fontId="4" fillId="4" borderId="16" xfId="7" applyNumberFormat="1" applyFont="1" applyFill="1" applyBorder="1" applyAlignment="1"/>
    <xf numFmtId="168" fontId="189" fillId="4" borderId="16" xfId="7" applyNumberFormat="1" applyFont="1" applyFill="1" applyBorder="1" applyAlignment="1"/>
    <xf numFmtId="168" fontId="210" fillId="4" borderId="28" xfId="7" applyNumberFormat="1" applyFont="1" applyFill="1" applyBorder="1" applyAlignment="1"/>
    <xf numFmtId="168" fontId="189" fillId="4" borderId="28" xfId="7" applyNumberFormat="1" applyFont="1" applyFill="1" applyBorder="1" applyAlignment="1"/>
    <xf numFmtId="3" fontId="189" fillId="4" borderId="16" xfId="7" applyNumberFormat="1" applyFont="1" applyFill="1" applyBorder="1" applyAlignment="1"/>
    <xf numFmtId="3" fontId="189" fillId="4" borderId="28" xfId="7" applyNumberFormat="1" applyFont="1" applyFill="1" applyBorder="1" applyAlignment="1"/>
    <xf numFmtId="3" fontId="10" fillId="4" borderId="18" xfId="3" applyNumberFormat="1" applyFont="1" applyFill="1" applyBorder="1" applyAlignment="1"/>
    <xf numFmtId="3" fontId="4" fillId="4" borderId="18" xfId="3" applyNumberFormat="1" applyFont="1" applyFill="1" applyBorder="1" applyAlignment="1"/>
    <xf numFmtId="168" fontId="4" fillId="4" borderId="11" xfId="3" applyNumberFormat="1" applyFont="1" applyFill="1" applyBorder="1" applyAlignment="1"/>
    <xf numFmtId="168" fontId="4" fillId="4" borderId="12" xfId="3" applyNumberFormat="1" applyFont="1" applyFill="1" applyBorder="1" applyAlignment="1"/>
    <xf numFmtId="10" fontId="10" fillId="4" borderId="30" xfId="6" applyNumberFormat="1" applyFont="1" applyFill="1" applyBorder="1" applyAlignment="1">
      <alignment horizontal="right" vertical="center"/>
    </xf>
    <xf numFmtId="0" fontId="214" fillId="0" borderId="0" xfId="3" applyFont="1" applyFill="1" applyBorder="1" applyAlignment="1"/>
    <xf numFmtId="168" fontId="189" fillId="0" borderId="0" xfId="7" applyNumberFormat="1" applyFont="1" applyFill="1" applyBorder="1" applyAlignment="1"/>
    <xf numFmtId="167" fontId="206" fillId="0" borderId="0" xfId="5" applyNumberFormat="1" applyFont="1" applyFill="1" applyBorder="1" applyAlignment="1"/>
    <xf numFmtId="3" fontId="189" fillId="0" borderId="16" xfId="3" applyNumberFormat="1" applyFont="1" applyBorder="1" applyAlignment="1"/>
    <xf numFmtId="3" fontId="3" fillId="0" borderId="11" xfId="7" applyNumberFormat="1" applyFont="1" applyFill="1" applyBorder="1" applyAlignment="1"/>
    <xf numFmtId="167" fontId="10" fillId="0" borderId="18" xfId="6" applyNumberFormat="1" applyFont="1" applyBorder="1" applyAlignment="1"/>
    <xf numFmtId="168" fontId="211" fillId="0" borderId="18" xfId="3" applyNumberFormat="1" applyFont="1" applyBorder="1" applyAlignment="1"/>
    <xf numFmtId="168" fontId="3" fillId="7" borderId="13" xfId="3" applyNumberFormat="1" applyFont="1" applyFill="1" applyBorder="1" applyAlignment="1"/>
    <xf numFmtId="168" fontId="3" fillId="7" borderId="11" xfId="7" applyNumberFormat="1" applyFont="1" applyFill="1" applyBorder="1" applyAlignment="1"/>
    <xf numFmtId="168" fontId="3" fillId="7" borderId="11" xfId="3" applyNumberFormat="1" applyFont="1" applyFill="1" applyBorder="1" applyAlignment="1"/>
    <xf numFmtId="4" fontId="211" fillId="0" borderId="18" xfId="3" applyNumberFormat="1" applyFont="1" applyBorder="1" applyAlignment="1"/>
    <xf numFmtId="167" fontId="10" fillId="0" borderId="30" xfId="6" applyNumberFormat="1" applyFont="1" applyBorder="1" applyAlignment="1"/>
    <xf numFmtId="167" fontId="10" fillId="0" borderId="0" xfId="5" applyNumberFormat="1" applyFont="1" applyFill="1" applyBorder="1" applyAlignment="1"/>
    <xf numFmtId="0" fontId="214" fillId="0" borderId="0" xfId="3" applyFont="1" applyBorder="1" applyAlignment="1">
      <alignment vertical="top"/>
    </xf>
    <xf numFmtId="0" fontId="10" fillId="0" borderId="0" xfId="3" applyFont="1" applyFill="1" applyBorder="1" applyAlignment="1">
      <alignment vertical="top"/>
    </xf>
    <xf numFmtId="0" fontId="10" fillId="0" borderId="0" xfId="7" applyFont="1" applyBorder="1" applyAlignment="1">
      <alignment vertical="top"/>
    </xf>
    <xf numFmtId="0" fontId="210" fillId="0" borderId="0" xfId="2" applyFont="1" applyFill="1"/>
    <xf numFmtId="0" fontId="3" fillId="0" borderId="1" xfId="2" applyFont="1" applyBorder="1" applyAlignment="1"/>
    <xf numFmtId="0" fontId="3" fillId="0" borderId="25" xfId="2" applyFont="1" applyBorder="1" applyAlignment="1"/>
    <xf numFmtId="0" fontId="3" fillId="0" borderId="2" xfId="2" applyFont="1" applyBorder="1" applyAlignment="1"/>
    <xf numFmtId="3" fontId="212" fillId="0" borderId="16" xfId="0" applyNumberFormat="1" applyFont="1" applyFill="1" applyBorder="1" applyAlignment="1"/>
    <xf numFmtId="3" fontId="186" fillId="0" borderId="0" xfId="0" applyNumberFormat="1" applyFont="1" applyFill="1" applyBorder="1" applyAlignment="1"/>
    <xf numFmtId="3" fontId="212" fillId="4" borderId="11" xfId="3" applyNumberFormat="1" applyFont="1" applyFill="1" applyBorder="1" applyAlignment="1"/>
    <xf numFmtId="3" fontId="189" fillId="0" borderId="11" xfId="3" applyNumberFormat="1" applyFont="1" applyBorder="1" applyAlignment="1"/>
    <xf numFmtId="3" fontId="212" fillId="0" borderId="11" xfId="0" applyNumberFormat="1" applyFont="1" applyFill="1" applyBorder="1" applyAlignment="1"/>
    <xf numFmtId="3" fontId="187" fillId="0" borderId="11" xfId="0" applyNumberFormat="1" applyFont="1" applyFill="1" applyBorder="1" applyAlignment="1"/>
    <xf numFmtId="3" fontId="213" fillId="0" borderId="11" xfId="0" applyNumberFormat="1" applyFont="1" applyFill="1" applyBorder="1" applyAlignment="1"/>
    <xf numFmtId="3" fontId="187" fillId="0" borderId="13" xfId="0" applyNumberFormat="1" applyFont="1" applyFill="1" applyBorder="1" applyAlignment="1"/>
    <xf numFmtId="3" fontId="211" fillId="0" borderId="11" xfId="3" applyNumberFormat="1" applyFont="1" applyFill="1" applyBorder="1" applyAlignment="1"/>
    <xf numFmtId="3" fontId="209" fillId="0" borderId="11" xfId="3" applyNumberFormat="1" applyFont="1" applyFill="1" applyBorder="1" applyAlignment="1"/>
    <xf numFmtId="3" fontId="4" fillId="4" borderId="14" xfId="3" applyNumberFormat="1" applyFont="1" applyFill="1" applyBorder="1" applyAlignment="1"/>
    <xf numFmtId="3" fontId="186" fillId="4" borderId="16" xfId="3" applyNumberFormat="1" applyFont="1" applyFill="1" applyBorder="1" applyAlignment="1"/>
    <xf numFmtId="3" fontId="212" fillId="4" borderId="28" xfId="3" applyNumberFormat="1" applyFont="1" applyFill="1" applyBorder="1" applyAlignment="1"/>
    <xf numFmtId="3" fontId="186" fillId="4" borderId="14" xfId="3" applyNumberFormat="1" applyFont="1" applyFill="1" applyBorder="1" applyAlignment="1"/>
    <xf numFmtId="3" fontId="186" fillId="4" borderId="28" xfId="3" applyNumberFormat="1" applyFont="1" applyFill="1" applyBorder="1" applyAlignment="1"/>
    <xf numFmtId="3" fontId="189" fillId="4" borderId="16" xfId="3" applyNumberFormat="1" applyFont="1" applyFill="1" applyBorder="1" applyAlignment="1"/>
    <xf numFmtId="168" fontId="4" fillId="4" borderId="16" xfId="3" applyNumberFormat="1" applyFont="1" applyFill="1" applyBorder="1" applyAlignment="1"/>
    <xf numFmtId="168" fontId="4" fillId="4" borderId="9" xfId="3" applyNumberFormat="1" applyFont="1" applyFill="1" applyBorder="1" applyAlignment="1"/>
    <xf numFmtId="3" fontId="10" fillId="0" borderId="18" xfId="3" applyNumberFormat="1" applyFont="1" applyFill="1" applyBorder="1" applyAlignment="1"/>
    <xf numFmtId="0" fontId="4" fillId="0" borderId="17" xfId="3" applyFont="1" applyBorder="1" applyAlignment="1">
      <alignment horizontal="left" indent="1"/>
    </xf>
    <xf numFmtId="3" fontId="186" fillId="7" borderId="0" xfId="3" applyNumberFormat="1" applyFont="1" applyFill="1" applyBorder="1" applyAlignment="1"/>
    <xf numFmtId="168" fontId="210" fillId="0" borderId="6" xfId="7" applyNumberFormat="1" applyFont="1" applyFill="1" applyBorder="1" applyAlignment="1"/>
    <xf numFmtId="168" fontId="189" fillId="0" borderId="21" xfId="7" applyNumberFormat="1" applyFont="1" applyFill="1" applyBorder="1" applyAlignment="1"/>
    <xf numFmtId="3" fontId="10" fillId="4" borderId="16" xfId="3" applyNumberFormat="1" applyFont="1" applyFill="1" applyBorder="1" applyAlignment="1"/>
    <xf numFmtId="3" fontId="10" fillId="4" borderId="11" xfId="3" applyNumberFormat="1" applyFont="1" applyFill="1" applyBorder="1" applyAlignment="1"/>
    <xf numFmtId="10" fontId="10" fillId="4" borderId="23" xfId="6" applyNumberFormat="1" applyFont="1" applyFill="1" applyBorder="1" applyAlignment="1">
      <alignment horizontal="right" vertical="center"/>
    </xf>
    <xf numFmtId="168" fontId="186" fillId="0" borderId="24" xfId="3" applyNumberFormat="1" applyFont="1" applyFill="1" applyBorder="1" applyAlignment="1"/>
    <xf numFmtId="168" fontId="186" fillId="0" borderId="23" xfId="3" applyNumberFormat="1" applyFont="1" applyFill="1" applyBorder="1" applyAlignment="1"/>
    <xf numFmtId="168" fontId="186" fillId="0" borderId="30" xfId="3" applyNumberFormat="1" applyFont="1" applyFill="1" applyBorder="1" applyAlignment="1"/>
    <xf numFmtId="10" fontId="10" fillId="0" borderId="16" xfId="6" applyNumberFormat="1" applyFont="1" applyFill="1" applyBorder="1" applyAlignment="1"/>
    <xf numFmtId="169" fontId="10" fillId="0" borderId="11" xfId="6" applyNumberFormat="1" applyFont="1" applyFill="1" applyBorder="1" applyAlignment="1"/>
    <xf numFmtId="168" fontId="3" fillId="0" borderId="11" xfId="7" applyNumberFormat="1" applyFont="1" applyFill="1" applyBorder="1" applyAlignment="1"/>
    <xf numFmtId="167" fontId="10" fillId="0" borderId="11" xfId="6" applyNumberFormat="1" applyFont="1" applyBorder="1" applyAlignment="1"/>
    <xf numFmtId="168" fontId="211" fillId="0" borderId="11" xfId="3" applyNumberFormat="1" applyFont="1" applyBorder="1" applyAlignment="1"/>
    <xf numFmtId="4" fontId="211" fillId="0" borderId="11" xfId="3" applyNumberFormat="1" applyFont="1" applyBorder="1" applyAlignment="1"/>
    <xf numFmtId="167" fontId="10" fillId="0" borderId="23" xfId="6" applyNumberFormat="1" applyFont="1" applyBorder="1" applyAlignment="1"/>
    <xf numFmtId="0" fontId="211" fillId="0" borderId="0" xfId="2" applyFont="1" applyFill="1" applyBorder="1" applyAlignment="1">
      <alignment vertical="center"/>
    </xf>
    <xf numFmtId="3" fontId="212" fillId="0" borderId="18" xfId="3" applyNumberFormat="1" applyFont="1" applyFill="1" applyBorder="1" applyAlignment="1"/>
    <xf numFmtId="3" fontId="10" fillId="0" borderId="18" xfId="0" applyNumberFormat="1" applyFont="1" applyFill="1" applyBorder="1" applyAlignment="1"/>
    <xf numFmtId="3" fontId="186" fillId="4" borderId="15" xfId="3" applyNumberFormat="1" applyFont="1" applyFill="1" applyBorder="1" applyAlignment="1"/>
    <xf numFmtId="3" fontId="186" fillId="4" borderId="10" xfId="3" applyNumberFormat="1" applyFont="1" applyFill="1" applyBorder="1" applyAlignment="1"/>
    <xf numFmtId="3" fontId="186" fillId="0" borderId="10" xfId="3" applyNumberFormat="1" applyFont="1" applyFill="1" applyBorder="1" applyAlignment="1"/>
    <xf numFmtId="3" fontId="10" fillId="0" borderId="11" xfId="3" applyNumberFormat="1" applyFont="1" applyFill="1" applyBorder="1" applyAlignment="1"/>
    <xf numFmtId="10" fontId="10" fillId="0" borderId="11" xfId="6" applyNumberFormat="1" applyFont="1" applyFill="1" applyBorder="1" applyAlignment="1">
      <alignment horizontal="right" vertical="center"/>
    </xf>
    <xf numFmtId="167" fontId="186" fillId="0" borderId="11" xfId="6" applyNumberFormat="1" applyFont="1" applyFill="1" applyBorder="1" applyAlignment="1">
      <alignment vertical="center"/>
    </xf>
    <xf numFmtId="10" fontId="10" fillId="0" borderId="23" xfId="6" applyNumberFormat="1" applyFont="1" applyFill="1" applyBorder="1" applyAlignment="1">
      <alignment horizontal="right" vertical="center"/>
    </xf>
    <xf numFmtId="168" fontId="186" fillId="0" borderId="16" xfId="7" applyNumberFormat="1" applyFont="1" applyFill="1" applyBorder="1" applyAlignment="1"/>
    <xf numFmtId="168" fontId="212" fillId="0" borderId="16" xfId="7" applyNumberFormat="1" applyFont="1" applyFill="1" applyBorder="1" applyAlignment="1"/>
    <xf numFmtId="168" fontId="186" fillId="0" borderId="8" xfId="7" applyNumberFormat="1" applyFont="1" applyFill="1" applyBorder="1" applyAlignment="1"/>
    <xf numFmtId="168" fontId="186" fillId="0" borderId="28" xfId="7" applyNumberFormat="1" applyFont="1" applyFill="1" applyBorder="1" applyAlignment="1"/>
    <xf numFmtId="168" fontId="189" fillId="0" borderId="16" xfId="7" applyNumberFormat="1" applyFont="1" applyBorder="1" applyAlignment="1"/>
    <xf numFmtId="168" fontId="4" fillId="0" borderId="24" xfId="3" applyNumberFormat="1" applyFont="1" applyFill="1" applyBorder="1" applyAlignment="1"/>
    <xf numFmtId="168" fontId="4" fillId="0" borderId="23" xfId="3" applyNumberFormat="1" applyFont="1" applyBorder="1" applyAlignment="1"/>
    <xf numFmtId="10" fontId="4" fillId="4" borderId="14" xfId="6" applyNumberFormat="1" applyFont="1" applyFill="1" applyBorder="1" applyAlignment="1"/>
    <xf numFmtId="10" fontId="4" fillId="4" borderId="16" xfId="6" applyNumberFormat="1" applyFont="1" applyFill="1" applyBorder="1" applyAlignment="1"/>
    <xf numFmtId="10" fontId="10" fillId="4" borderId="16" xfId="6" applyNumberFormat="1" applyFont="1" applyFill="1" applyBorder="1" applyAlignment="1"/>
    <xf numFmtId="10" fontId="4" fillId="4" borderId="28" xfId="6" applyNumberFormat="1" applyFont="1" applyFill="1" applyBorder="1" applyAlignment="1"/>
    <xf numFmtId="10" fontId="4" fillId="4" borderId="9" xfId="6" applyNumberFormat="1" applyFont="1" applyFill="1" applyBorder="1" applyAlignment="1"/>
    <xf numFmtId="169" fontId="4" fillId="4" borderId="13" xfId="6" applyNumberFormat="1" applyFont="1" applyFill="1" applyBorder="1" applyAlignment="1"/>
    <xf numFmtId="169" fontId="4" fillId="4" borderId="11" xfId="6" applyNumberFormat="1" applyFont="1" applyFill="1" applyBorder="1" applyAlignment="1"/>
    <xf numFmtId="169" fontId="10" fillId="4" borderId="11" xfId="6" applyNumberFormat="1" applyFont="1" applyFill="1" applyBorder="1" applyAlignment="1"/>
    <xf numFmtId="169" fontId="4" fillId="4" borderId="18" xfId="6" applyNumberFormat="1" applyFont="1" applyFill="1" applyBorder="1" applyAlignment="1"/>
    <xf numFmtId="169" fontId="4" fillId="4" borderId="12" xfId="6" applyNumberFormat="1" applyFont="1" applyFill="1" applyBorder="1" applyAlignment="1"/>
    <xf numFmtId="3" fontId="212" fillId="0" borderId="28" xfId="0" applyNumberFormat="1" applyFont="1" applyFill="1" applyBorder="1" applyAlignment="1">
      <alignment shrinkToFit="1"/>
    </xf>
    <xf numFmtId="3" fontId="4" fillId="4" borderId="13" xfId="3" applyNumberFormat="1" applyFont="1" applyFill="1" applyBorder="1" applyAlignment="1">
      <alignment shrinkToFit="1"/>
    </xf>
    <xf numFmtId="3" fontId="4" fillId="4" borderId="11" xfId="3" applyNumberFormat="1" applyFont="1" applyFill="1" applyBorder="1" applyAlignment="1">
      <alignment shrinkToFit="1"/>
    </xf>
    <xf numFmtId="3" fontId="186" fillId="4" borderId="11" xfId="3" applyNumberFormat="1" applyFont="1" applyFill="1" applyBorder="1" applyAlignment="1">
      <alignment shrinkToFit="1"/>
    </xf>
    <xf numFmtId="3" fontId="212" fillId="4" borderId="18" xfId="3" applyNumberFormat="1" applyFont="1" applyFill="1" applyBorder="1" applyAlignment="1">
      <alignment shrinkToFit="1"/>
    </xf>
    <xf numFmtId="3" fontId="186" fillId="0" borderId="13" xfId="3" applyNumberFormat="1" applyFont="1" applyFill="1" applyBorder="1" applyAlignment="1">
      <alignment shrinkToFit="1"/>
    </xf>
    <xf numFmtId="3" fontId="186" fillId="0" borderId="11" xfId="3" applyNumberFormat="1" applyFont="1" applyFill="1" applyBorder="1" applyAlignment="1">
      <alignment shrinkToFit="1"/>
    </xf>
    <xf numFmtId="3" fontId="186" fillId="0" borderId="18" xfId="3" applyNumberFormat="1" applyFont="1" applyFill="1" applyBorder="1" applyAlignment="1">
      <alignment shrinkToFit="1"/>
    </xf>
    <xf numFmtId="3" fontId="186" fillId="0" borderId="11" xfId="0" applyNumberFormat="1" applyFont="1" applyFill="1" applyBorder="1" applyAlignment="1">
      <alignment shrinkToFit="1"/>
    </xf>
    <xf numFmtId="3" fontId="212" fillId="0" borderId="18" xfId="0" applyNumberFormat="1" applyFont="1" applyFill="1" applyBorder="1" applyAlignment="1">
      <alignment shrinkToFit="1"/>
    </xf>
    <xf numFmtId="3" fontId="186" fillId="0" borderId="13" xfId="0" applyNumberFormat="1" applyFont="1" applyFill="1" applyBorder="1" applyAlignment="1">
      <alignment shrinkToFit="1"/>
    </xf>
    <xf numFmtId="3" fontId="186" fillId="0" borderId="18" xfId="0" applyNumberFormat="1" applyFont="1" applyFill="1" applyBorder="1" applyAlignment="1">
      <alignment shrinkToFit="1"/>
    </xf>
    <xf numFmtId="3" fontId="211" fillId="0" borderId="18" xfId="3" applyNumberFormat="1" applyFont="1" applyFill="1" applyBorder="1" applyAlignment="1">
      <alignment shrinkToFit="1"/>
    </xf>
    <xf numFmtId="167" fontId="10" fillId="0" borderId="30" xfId="3" applyNumberFormat="1" applyFont="1" applyFill="1" applyBorder="1" applyAlignment="1">
      <alignment shrinkToFit="1"/>
    </xf>
    <xf numFmtId="0" fontId="10" fillId="0" borderId="0" xfId="3" applyFont="1" applyBorder="1" applyAlignment="1">
      <alignment horizontal="left" shrinkToFit="1"/>
    </xf>
    <xf numFmtId="0" fontId="211" fillId="0" borderId="0" xfId="3" applyFont="1" applyBorder="1" applyAlignment="1">
      <alignment vertical="center" shrinkToFit="1"/>
    </xf>
    <xf numFmtId="3" fontId="186" fillId="0" borderId="14" xfId="3" applyNumberFormat="1" applyFont="1" applyFill="1" applyBorder="1" applyAlignment="1">
      <alignment shrinkToFit="1"/>
    </xf>
    <xf numFmtId="3" fontId="186" fillId="0" borderId="16" xfId="3" applyNumberFormat="1" applyFont="1" applyFill="1" applyBorder="1" applyAlignment="1">
      <alignment shrinkToFit="1"/>
    </xf>
    <xf numFmtId="3" fontId="186" fillId="0" borderId="28" xfId="3" applyNumberFormat="1" applyFont="1" applyFill="1" applyBorder="1" applyAlignment="1">
      <alignment shrinkToFit="1"/>
    </xf>
    <xf numFmtId="3" fontId="4" fillId="4" borderId="13" xfId="0" applyNumberFormat="1" applyFont="1" applyFill="1" applyBorder="1" applyAlignment="1">
      <alignment shrinkToFit="1"/>
    </xf>
    <xf numFmtId="3" fontId="4" fillId="4" borderId="11" xfId="0" applyNumberFormat="1" applyFont="1" applyFill="1" applyBorder="1" applyAlignment="1">
      <alignment shrinkToFit="1"/>
    </xf>
    <xf numFmtId="3" fontId="212" fillId="4" borderId="18" xfId="0" applyNumberFormat="1" applyFont="1" applyFill="1" applyBorder="1" applyAlignment="1">
      <alignment shrinkToFit="1"/>
    </xf>
    <xf numFmtId="3" fontId="186" fillId="4" borderId="13" xfId="3" applyNumberFormat="1" applyFont="1" applyFill="1" applyBorder="1" applyAlignment="1">
      <alignment shrinkToFit="1"/>
    </xf>
    <xf numFmtId="3" fontId="186" fillId="4" borderId="18" xfId="3" applyNumberFormat="1" applyFont="1" applyFill="1" applyBorder="1" applyAlignment="1">
      <alignment shrinkToFit="1"/>
    </xf>
    <xf numFmtId="3" fontId="3" fillId="0" borderId="13" xfId="0" applyNumberFormat="1" applyFont="1" applyFill="1" applyBorder="1" applyAlignment="1">
      <alignment shrinkToFit="1"/>
    </xf>
    <xf numFmtId="3" fontId="211" fillId="0" borderId="18" xfId="0" applyNumberFormat="1" applyFont="1" applyFill="1" applyBorder="1" applyAlignment="1">
      <alignment shrinkToFit="1"/>
    </xf>
    <xf numFmtId="167" fontId="10" fillId="0" borderId="0" xfId="3" applyNumberFormat="1" applyFont="1" applyBorder="1" applyAlignment="1">
      <alignment shrinkToFit="1"/>
    </xf>
    <xf numFmtId="3" fontId="212" fillId="0" borderId="16" xfId="3" applyNumberFormat="1" applyFont="1" applyFill="1" applyBorder="1" applyAlignment="1">
      <alignment shrinkToFit="1"/>
    </xf>
    <xf numFmtId="3" fontId="212" fillId="0" borderId="11" xfId="3" applyNumberFormat="1" applyFont="1" applyFill="1" applyBorder="1" applyAlignment="1">
      <alignment shrinkToFit="1"/>
    </xf>
    <xf numFmtId="3" fontId="211" fillId="0" borderId="23" xfId="3" applyNumberFormat="1" applyFont="1" applyFill="1" applyBorder="1" applyAlignment="1">
      <alignment shrinkToFit="1"/>
    </xf>
    <xf numFmtId="10" fontId="10" fillId="0" borderId="16" xfId="6" applyNumberFormat="1" applyFont="1" applyFill="1" applyBorder="1" applyAlignment="1">
      <alignment horizontal="right" vertical="center" shrinkToFit="1"/>
    </xf>
    <xf numFmtId="10" fontId="4" fillId="0" borderId="13" xfId="6" applyNumberFormat="1" applyFont="1" applyFill="1" applyBorder="1" applyAlignment="1">
      <alignment horizontal="right" vertical="center" shrinkToFit="1"/>
    </xf>
    <xf numFmtId="10" fontId="4" fillId="0" borderId="11" xfId="6" applyNumberFormat="1" applyFont="1" applyFill="1" applyBorder="1" applyAlignment="1">
      <alignment horizontal="right" vertical="center" shrinkToFit="1"/>
    </xf>
    <xf numFmtId="10" fontId="186" fillId="0" borderId="11" xfId="6" applyNumberFormat="1" applyFont="1" applyFill="1" applyBorder="1" applyAlignment="1">
      <alignment horizontal="right" vertical="center" shrinkToFit="1"/>
    </xf>
    <xf numFmtId="10" fontId="212" fillId="0" borderId="11" xfId="6" applyNumberFormat="1" applyFont="1" applyFill="1" applyBorder="1" applyAlignment="1">
      <alignment horizontal="right" vertical="center" shrinkToFit="1"/>
    </xf>
    <xf numFmtId="10" fontId="186" fillId="0" borderId="13" xfId="6" applyNumberFormat="1" applyFont="1" applyFill="1" applyBorder="1" applyAlignment="1">
      <alignment horizontal="right" vertical="center" shrinkToFit="1"/>
    </xf>
    <xf numFmtId="10" fontId="186" fillId="0" borderId="18" xfId="6" applyNumberFormat="1" applyFont="1" applyFill="1" applyBorder="1" applyAlignment="1">
      <alignment horizontal="right" vertical="center" shrinkToFit="1"/>
    </xf>
    <xf numFmtId="10" fontId="186" fillId="0" borderId="23" xfId="6" applyNumberFormat="1" applyFont="1" applyFill="1" applyBorder="1" applyAlignment="1">
      <alignment horizontal="right" vertical="center" shrinkToFit="1"/>
    </xf>
    <xf numFmtId="10" fontId="212" fillId="0" borderId="23" xfId="6" applyNumberFormat="1" applyFont="1" applyFill="1" applyBorder="1" applyAlignment="1">
      <alignment horizontal="right" vertical="center" shrinkToFit="1"/>
    </xf>
    <xf numFmtId="10" fontId="186" fillId="0" borderId="24" xfId="6" applyNumberFormat="1" applyFont="1" applyFill="1" applyBorder="1" applyAlignment="1">
      <alignment horizontal="right" vertical="center" shrinkToFit="1"/>
    </xf>
    <xf numFmtId="10" fontId="186" fillId="0" borderId="30" xfId="6" applyNumberFormat="1" applyFont="1" applyFill="1" applyBorder="1" applyAlignment="1">
      <alignment horizontal="right" vertical="center" shrinkToFit="1"/>
    </xf>
    <xf numFmtId="0" fontId="10" fillId="0" borderId="0" xfId="3" applyFont="1" applyFill="1" applyBorder="1" applyAlignment="1">
      <alignment shrinkToFit="1"/>
    </xf>
    <xf numFmtId="43" fontId="4" fillId="0" borderId="0" xfId="1" applyFont="1" applyFill="1" applyBorder="1" applyAlignment="1">
      <alignment shrinkToFit="1"/>
    </xf>
    <xf numFmtId="168" fontId="189" fillId="0" borderId="0" xfId="3" applyNumberFormat="1" applyFont="1" applyFill="1" applyBorder="1" applyAlignment="1">
      <alignment shrinkToFit="1"/>
    </xf>
    <xf numFmtId="168" fontId="4" fillId="4" borderId="6" xfId="7" applyNumberFormat="1" applyFont="1" applyFill="1" applyBorder="1" applyAlignment="1">
      <alignment shrinkToFit="1"/>
    </xf>
    <xf numFmtId="168" fontId="4" fillId="0" borderId="6" xfId="7" applyNumberFormat="1" applyFont="1" applyFill="1" applyBorder="1" applyAlignment="1">
      <alignment shrinkToFit="1"/>
    </xf>
    <xf numFmtId="168" fontId="213" fillId="0" borderId="6" xfId="7" applyNumberFormat="1" applyFont="1" applyFill="1" applyBorder="1" applyAlignment="1">
      <alignment shrinkToFit="1"/>
    </xf>
    <xf numFmtId="0" fontId="10" fillId="0" borderId="0" xfId="3" applyFont="1" applyBorder="1" applyAlignment="1">
      <alignment shrinkToFit="1"/>
    </xf>
    <xf numFmtId="168" fontId="189" fillId="0" borderId="0" xfId="3" applyNumberFormat="1" applyFont="1" applyBorder="1" applyAlignment="1">
      <alignment shrinkToFit="1"/>
    </xf>
    <xf numFmtId="3" fontId="4" fillId="4" borderId="16" xfId="3" applyNumberFormat="1" applyFont="1" applyFill="1" applyBorder="1" applyAlignment="1">
      <alignment shrinkToFit="1"/>
    </xf>
    <xf numFmtId="3" fontId="10" fillId="4" borderId="63" xfId="3" applyNumberFormat="1" applyFont="1" applyFill="1" applyBorder="1" applyAlignment="1">
      <alignment shrinkToFit="1"/>
    </xf>
    <xf numFmtId="3" fontId="10" fillId="4" borderId="26" xfId="3" applyNumberFormat="1" applyFont="1" applyFill="1" applyBorder="1" applyAlignment="1">
      <alignment shrinkToFit="1"/>
    </xf>
    <xf numFmtId="10" fontId="4" fillId="4" borderId="23" xfId="6" applyNumberFormat="1" applyFont="1" applyFill="1" applyBorder="1" applyAlignment="1">
      <alignment horizontal="right" vertical="center" shrinkToFit="1"/>
    </xf>
    <xf numFmtId="10" fontId="10" fillId="4" borderId="29" xfId="6" applyNumberFormat="1" applyFont="1" applyFill="1" applyBorder="1" applyAlignment="1">
      <alignment horizontal="right" vertical="center" shrinkToFit="1"/>
    </xf>
    <xf numFmtId="168" fontId="4" fillId="4" borderId="8" xfId="7" applyNumberFormat="1" applyFont="1" applyFill="1" applyBorder="1" applyAlignment="1">
      <alignment shrinkToFit="1"/>
    </xf>
    <xf numFmtId="168" fontId="4" fillId="4" borderId="16" xfId="7" applyNumberFormat="1" applyFont="1" applyFill="1" applyBorder="1" applyAlignment="1">
      <alignment shrinkToFit="1"/>
    </xf>
    <xf numFmtId="168" fontId="189" fillId="4" borderId="16" xfId="7" applyNumberFormat="1" applyFont="1" applyFill="1" applyBorder="1" applyAlignment="1">
      <alignment shrinkToFit="1"/>
    </xf>
    <xf numFmtId="168" fontId="210" fillId="4" borderId="28" xfId="7" applyNumberFormat="1" applyFont="1" applyFill="1" applyBorder="1" applyAlignment="1">
      <alignment shrinkToFit="1"/>
    </xf>
    <xf numFmtId="168" fontId="189" fillId="4" borderId="28" xfId="7" applyNumberFormat="1" applyFont="1" applyFill="1" applyBorder="1" applyAlignment="1">
      <alignment shrinkToFit="1"/>
    </xf>
    <xf numFmtId="3" fontId="10" fillId="4" borderId="18" xfId="3" applyNumberFormat="1" applyFont="1" applyFill="1" applyBorder="1" applyAlignment="1">
      <alignment shrinkToFit="1"/>
    </xf>
    <xf numFmtId="3" fontId="4" fillId="4" borderId="18" xfId="3" applyNumberFormat="1" applyFont="1" applyFill="1" applyBorder="1" applyAlignment="1">
      <alignment shrinkToFit="1"/>
    </xf>
    <xf numFmtId="10" fontId="4" fillId="4" borderId="24" xfId="6" applyNumberFormat="1" applyFont="1" applyFill="1" applyBorder="1" applyAlignment="1">
      <alignment horizontal="right" vertical="center" shrinkToFit="1"/>
    </xf>
    <xf numFmtId="10" fontId="10" fillId="4" borderId="30" xfId="6" applyNumberFormat="1" applyFont="1" applyFill="1" applyBorder="1" applyAlignment="1">
      <alignment horizontal="right" vertical="center" shrinkToFit="1"/>
    </xf>
    <xf numFmtId="10" fontId="4" fillId="4" borderId="30" xfId="6" applyNumberFormat="1" applyFont="1" applyFill="1" applyBorder="1" applyAlignment="1">
      <alignment horizontal="right" vertical="center" shrinkToFit="1"/>
    </xf>
    <xf numFmtId="0" fontId="214" fillId="0" borderId="0" xfId="3" applyFont="1" applyFill="1" applyBorder="1" applyAlignment="1">
      <alignment shrinkToFit="1"/>
    </xf>
    <xf numFmtId="168" fontId="189" fillId="0" borderId="0" xfId="7" applyNumberFormat="1" applyFont="1" applyFill="1" applyBorder="1" applyAlignment="1">
      <alignment shrinkToFit="1"/>
    </xf>
    <xf numFmtId="10" fontId="10" fillId="0" borderId="28" xfId="6" applyNumberFormat="1" applyFont="1" applyFill="1" applyBorder="1" applyAlignment="1">
      <alignment shrinkToFit="1"/>
    </xf>
    <xf numFmtId="169" fontId="10" fillId="0" borderId="18" xfId="6" applyNumberFormat="1" applyFont="1" applyFill="1" applyBorder="1" applyAlignment="1">
      <alignment shrinkToFit="1"/>
    </xf>
    <xf numFmtId="10" fontId="4" fillId="4" borderId="16" xfId="6" applyNumberFormat="1" applyFont="1" applyFill="1" applyBorder="1" applyAlignment="1">
      <alignment horizontal="right" vertical="center" shrinkToFit="1"/>
    </xf>
    <xf numFmtId="10" fontId="4" fillId="4" borderId="14" xfId="6" applyNumberFormat="1" applyFont="1" applyFill="1" applyBorder="1" applyAlignment="1">
      <alignment horizontal="right" vertical="center" shrinkToFit="1"/>
    </xf>
    <xf numFmtId="10" fontId="4" fillId="4" borderId="28" xfId="6" applyNumberFormat="1" applyFont="1" applyFill="1" applyBorder="1" applyAlignment="1">
      <alignment horizontal="right" vertical="center" shrinkToFit="1"/>
    </xf>
    <xf numFmtId="10" fontId="186" fillId="4" borderId="13" xfId="6" applyNumberFormat="1" applyFont="1" applyFill="1" applyBorder="1" applyAlignment="1">
      <alignment horizontal="right" vertical="center" shrinkToFit="1"/>
    </xf>
    <xf numFmtId="10" fontId="186" fillId="4" borderId="11" xfId="6" applyNumberFormat="1" applyFont="1" applyFill="1" applyBorder="1" applyAlignment="1">
      <alignment horizontal="right" vertical="center" shrinkToFit="1"/>
    </xf>
    <xf numFmtId="10" fontId="4" fillId="4" borderId="13" xfId="6" applyNumberFormat="1" applyFont="1" applyFill="1" applyBorder="1" applyAlignment="1">
      <alignment horizontal="right" vertical="center" shrinkToFit="1"/>
    </xf>
    <xf numFmtId="10" fontId="4" fillId="4" borderId="11" xfId="6" applyNumberFormat="1" applyFont="1" applyFill="1" applyBorder="1" applyAlignment="1">
      <alignment horizontal="right" vertical="center" shrinkToFit="1"/>
    </xf>
    <xf numFmtId="10" fontId="4" fillId="4" borderId="18" xfId="6" applyNumberFormat="1" applyFont="1" applyFill="1" applyBorder="1" applyAlignment="1">
      <alignment horizontal="right" vertical="center" shrinkToFit="1"/>
    </xf>
    <xf numFmtId="10" fontId="186" fillId="4" borderId="24" xfId="6" applyNumberFormat="1" applyFont="1" applyFill="1" applyBorder="1" applyAlignment="1">
      <alignment horizontal="right" vertical="center" shrinkToFit="1"/>
    </xf>
    <xf numFmtId="10" fontId="186" fillId="4" borderId="23" xfId="6" applyNumberFormat="1" applyFont="1" applyFill="1" applyBorder="1" applyAlignment="1">
      <alignment horizontal="right" vertical="center" shrinkToFit="1"/>
    </xf>
    <xf numFmtId="3" fontId="4" fillId="0" borderId="0" xfId="3" applyNumberFormat="1" applyFont="1" applyFill="1" applyBorder="1" applyAlignment="1">
      <alignment shrinkToFit="1"/>
    </xf>
    <xf numFmtId="3" fontId="4" fillId="0" borderId="0" xfId="6" applyNumberFormat="1" applyFont="1" applyFill="1" applyBorder="1" applyAlignment="1">
      <alignment horizontal="right" vertical="center" shrinkToFit="1"/>
    </xf>
    <xf numFmtId="3" fontId="4" fillId="0" borderId="0" xfId="3" applyNumberFormat="1" applyFont="1" applyBorder="1" applyAlignment="1">
      <alignment shrinkToFit="1"/>
    </xf>
    <xf numFmtId="3" fontId="189" fillId="0" borderId="0" xfId="3" applyNumberFormat="1" applyFont="1" applyBorder="1" applyAlignment="1">
      <alignment shrinkToFit="1"/>
    </xf>
    <xf numFmtId="3" fontId="4" fillId="0" borderId="15" xfId="3" applyNumberFormat="1" applyFont="1" applyFill="1" applyBorder="1" applyAlignment="1">
      <alignment shrinkToFit="1"/>
    </xf>
    <xf numFmtId="3" fontId="4" fillId="0" borderId="10" xfId="3" applyNumberFormat="1" applyFont="1" applyFill="1" applyBorder="1" applyAlignment="1">
      <alignment shrinkToFit="1"/>
    </xf>
    <xf numFmtId="3" fontId="4" fillId="0" borderId="31" xfId="3" applyNumberFormat="1" applyFont="1" applyFill="1" applyBorder="1" applyAlignment="1">
      <alignment shrinkToFit="1"/>
    </xf>
    <xf numFmtId="168" fontId="189" fillId="0" borderId="16" xfId="7" applyNumberFormat="1" applyFont="1" applyFill="1" applyBorder="1" applyAlignment="1">
      <alignment shrinkToFit="1"/>
    </xf>
    <xf numFmtId="168" fontId="189" fillId="0" borderId="28" xfId="7" applyNumberFormat="1" applyFont="1" applyFill="1" applyBorder="1" applyAlignment="1">
      <alignment shrinkToFit="1"/>
    </xf>
    <xf numFmtId="3" fontId="16" fillId="0" borderId="0" xfId="3" applyNumberFormat="1" applyFont="1" applyFill="1" applyBorder="1" applyAlignment="1">
      <alignment shrinkToFit="1"/>
    </xf>
    <xf numFmtId="3" fontId="4" fillId="0" borderId="0" xfId="7" applyNumberFormat="1" applyFont="1" applyFill="1" applyBorder="1" applyAlignment="1">
      <alignment shrinkToFit="1"/>
    </xf>
    <xf numFmtId="3" fontId="189" fillId="0" borderId="0" xfId="7" applyNumberFormat="1" applyFont="1" applyFill="1" applyBorder="1" applyAlignment="1">
      <alignment shrinkToFit="1"/>
    </xf>
    <xf numFmtId="3" fontId="3" fillId="0" borderId="0" xfId="3" applyNumberFormat="1" applyFont="1" applyBorder="1" applyAlignment="1">
      <alignment vertical="center" shrinkToFit="1"/>
    </xf>
    <xf numFmtId="10" fontId="186" fillId="0" borderId="16" xfId="6" applyNumberFormat="1" applyFont="1" applyFill="1" applyBorder="1" applyAlignment="1">
      <alignment shrinkToFit="1"/>
    </xf>
    <xf numFmtId="10" fontId="186" fillId="0" borderId="28" xfId="6" applyNumberFormat="1" applyFont="1" applyFill="1" applyBorder="1" applyAlignment="1">
      <alignment shrinkToFit="1"/>
    </xf>
    <xf numFmtId="10" fontId="186" fillId="0" borderId="15" xfId="6" applyNumberFormat="1" applyFont="1" applyFill="1" applyBorder="1" applyAlignment="1">
      <alignment shrinkToFit="1"/>
    </xf>
    <xf numFmtId="223" fontId="215" fillId="0" borderId="71" xfId="0" applyNumberFormat="1" applyFont="1" applyFill="1" applyBorder="1" applyAlignment="1" applyProtection="1">
      <alignment horizontal="center" vertical="center"/>
    </xf>
    <xf numFmtId="215" fontId="215" fillId="0" borderId="71" xfId="0" applyNumberFormat="1" applyFont="1" applyFill="1" applyBorder="1" applyAlignment="1" applyProtection="1">
      <alignment horizontal="center" vertical="center"/>
    </xf>
    <xf numFmtId="3" fontId="10" fillId="0" borderId="23" xfId="3" applyNumberFormat="1" applyFont="1" applyFill="1" applyBorder="1" applyAlignment="1"/>
    <xf numFmtId="219" fontId="167" fillId="0" borderId="16" xfId="1" applyNumberFormat="1" applyFont="1" applyFill="1" applyBorder="1" applyAlignment="1">
      <alignment shrinkToFit="1"/>
    </xf>
    <xf numFmtId="219" fontId="167" fillId="0" borderId="28" xfId="1" applyNumberFormat="1" applyFont="1" applyFill="1" applyBorder="1" applyAlignment="1">
      <alignment shrinkToFit="1"/>
    </xf>
    <xf numFmtId="219" fontId="167" fillId="0" borderId="13" xfId="1" applyNumberFormat="1" applyFont="1" applyFill="1" applyBorder="1" applyAlignment="1">
      <alignment shrinkToFit="1"/>
    </xf>
    <xf numFmtId="219" fontId="167" fillId="0" borderId="11" xfId="1" applyNumberFormat="1" applyFont="1" applyFill="1" applyBorder="1" applyAlignment="1">
      <alignment shrinkToFit="1"/>
    </xf>
    <xf numFmtId="219" fontId="167" fillId="0" borderId="18" xfId="1" applyNumberFormat="1" applyFont="1" applyFill="1" applyBorder="1" applyAlignment="1">
      <alignment shrinkToFit="1"/>
    </xf>
    <xf numFmtId="219" fontId="167" fillId="0" borderId="24" xfId="1" applyNumberFormat="1" applyFont="1" applyFill="1" applyBorder="1" applyAlignment="1">
      <alignment shrinkToFit="1"/>
    </xf>
    <xf numFmtId="219" fontId="167" fillId="0" borderId="23" xfId="1" applyNumberFormat="1" applyFont="1" applyFill="1" applyBorder="1" applyAlignment="1">
      <alignment shrinkToFit="1"/>
    </xf>
    <xf numFmtId="219" fontId="167" fillId="0" borderId="30" xfId="1" applyNumberFormat="1" applyFont="1" applyFill="1" applyBorder="1" applyAlignment="1">
      <alignment shrinkToFit="1"/>
    </xf>
    <xf numFmtId="168" fontId="15" fillId="0" borderId="9" xfId="2" applyNumberFormat="1" applyFont="1" applyFill="1" applyBorder="1" applyAlignment="1">
      <alignment shrinkToFit="1"/>
    </xf>
    <xf numFmtId="168" fontId="15" fillId="0" borderId="9" xfId="1283" applyNumberFormat="1" applyFont="1" applyFill="1" applyBorder="1" applyAlignment="1">
      <alignment shrinkToFit="1"/>
    </xf>
    <xf numFmtId="220" fontId="167" fillId="0" borderId="14" xfId="1" applyNumberFormat="1" applyFont="1" applyFill="1" applyBorder="1" applyAlignment="1">
      <alignment shrinkToFit="1"/>
    </xf>
    <xf numFmtId="220" fontId="167" fillId="0" borderId="16" xfId="1" applyNumberFormat="1" applyFont="1" applyFill="1" applyBorder="1" applyAlignment="1">
      <alignment shrinkToFit="1"/>
    </xf>
    <xf numFmtId="220" fontId="167" fillId="0" borderId="28" xfId="1" applyNumberFormat="1" applyFont="1" applyFill="1" applyBorder="1" applyAlignment="1">
      <alignment shrinkToFit="1"/>
    </xf>
    <xf numFmtId="3" fontId="216" fillId="0" borderId="68" xfId="0" applyNumberFormat="1" applyFont="1" applyFill="1" applyBorder="1" applyAlignment="1" applyProtection="1">
      <alignment horizontal="left" vertical="center"/>
    </xf>
    <xf numFmtId="0" fontId="166" fillId="0" borderId="33" xfId="0" applyFont="1" applyBorder="1" applyProtection="1"/>
    <xf numFmtId="0" fontId="166" fillId="0" borderId="64" xfId="0" applyFont="1" applyBorder="1" applyProtection="1"/>
    <xf numFmtId="0" fontId="166" fillId="0" borderId="65" xfId="0" applyFont="1" applyBorder="1" applyProtection="1"/>
    <xf numFmtId="0" fontId="166" fillId="0" borderId="66" xfId="0" applyFont="1" applyBorder="1" applyProtection="1"/>
    <xf numFmtId="0" fontId="172" fillId="0" borderId="0" xfId="0" applyFont="1" applyBorder="1" applyProtection="1"/>
    <xf numFmtId="0" fontId="166" fillId="0" borderId="67" xfId="0" applyFont="1" applyBorder="1" applyProtection="1"/>
    <xf numFmtId="0" fontId="195" fillId="0" borderId="0" xfId="0" applyFont="1" applyBorder="1" applyProtection="1"/>
    <xf numFmtId="0" fontId="166" fillId="0" borderId="0" xfId="0" applyFont="1" applyProtection="1"/>
    <xf numFmtId="3" fontId="172" fillId="0" borderId="66" xfId="0" applyNumberFormat="1" applyFont="1" applyFill="1" applyBorder="1" applyAlignment="1" applyProtection="1">
      <alignment horizontal="center" vertical="center"/>
    </xf>
    <xf numFmtId="222" fontId="195" fillId="0" borderId="0" xfId="0" applyNumberFormat="1" applyFont="1" applyBorder="1" applyProtection="1"/>
    <xf numFmtId="0" fontId="201" fillId="0" borderId="66" xfId="0" applyFont="1" applyBorder="1" applyProtection="1"/>
    <xf numFmtId="0" fontId="201" fillId="0" borderId="67" xfId="0" applyFont="1" applyBorder="1" applyProtection="1"/>
    <xf numFmtId="0" fontId="166" fillId="0" borderId="75" xfId="0" applyFont="1" applyBorder="1" applyProtection="1"/>
    <xf numFmtId="0" fontId="166" fillId="0" borderId="76" xfId="0" applyFont="1" applyBorder="1" applyProtection="1"/>
    <xf numFmtId="0" fontId="166" fillId="0" borderId="77" xfId="0" applyFont="1" applyBorder="1" applyProtection="1"/>
    <xf numFmtId="3" fontId="197" fillId="0" borderId="71" xfId="0" applyNumberFormat="1" applyFont="1" applyFill="1" applyBorder="1" applyAlignment="1" applyProtection="1">
      <alignment horizontal="right" vertical="center"/>
      <protection locked="0"/>
    </xf>
    <xf numFmtId="168" fontId="15" fillId="4" borderId="7" xfId="2" applyNumberFormat="1" applyFont="1" applyFill="1" applyBorder="1"/>
    <xf numFmtId="168" fontId="15" fillId="4" borderId="61" xfId="2" applyNumberFormat="1" applyFont="1" applyFill="1" applyBorder="1"/>
    <xf numFmtId="168" fontId="15" fillId="4" borderId="5" xfId="2" applyNumberFormat="1" applyFont="1" applyFill="1" applyBorder="1"/>
    <xf numFmtId="0" fontId="196" fillId="8" borderId="73" xfId="0" applyFont="1" applyFill="1" applyBorder="1" applyAlignment="1" applyProtection="1">
      <alignment horizontal="left" vertical="center"/>
    </xf>
    <xf numFmtId="0" fontId="166" fillId="8" borderId="73" xfId="0" applyFont="1" applyFill="1" applyBorder="1" applyAlignment="1" applyProtection="1">
      <alignment horizontal="left" vertical="center"/>
    </xf>
    <xf numFmtId="0" fontId="11" fillId="0" borderId="0" xfId="9" applyFont="1" applyFill="1"/>
    <xf numFmtId="0" fontId="183" fillId="0" borderId="0" xfId="9" applyFont="1" applyFill="1"/>
    <xf numFmtId="43" fontId="11" fillId="0" borderId="0" xfId="1" applyFont="1" applyFill="1"/>
    <xf numFmtId="3" fontId="4" fillId="69" borderId="30" xfId="1284" applyNumberFormat="1" applyFont="1" applyFill="1" applyBorder="1" applyAlignment="1"/>
    <xf numFmtId="0" fontId="3" fillId="0" borderId="22" xfId="1284" applyFont="1" applyFill="1" applyBorder="1" applyAlignment="1">
      <alignment vertical="center"/>
    </xf>
    <xf numFmtId="168" fontId="167" fillId="69" borderId="7" xfId="1283" applyNumberFormat="1" applyFont="1" applyFill="1" applyBorder="1"/>
    <xf numFmtId="168" fontId="167" fillId="69" borderId="6" xfId="1283" applyNumberFormat="1" applyFont="1" applyFill="1" applyBorder="1"/>
    <xf numFmtId="3" fontId="167" fillId="69" borderId="6" xfId="1283" applyNumberFormat="1" applyFont="1" applyFill="1" applyBorder="1"/>
    <xf numFmtId="3" fontId="167" fillId="69" borderId="5" xfId="1283" applyNumberFormat="1" applyFont="1" applyFill="1" applyBorder="1"/>
    <xf numFmtId="168" fontId="177" fillId="69" borderId="7" xfId="2" applyNumberFormat="1" applyFont="1" applyFill="1" applyBorder="1"/>
    <xf numFmtId="168" fontId="177" fillId="69" borderId="6" xfId="2" applyNumberFormat="1" applyFont="1" applyFill="1" applyBorder="1"/>
    <xf numFmtId="168" fontId="178" fillId="69" borderId="6" xfId="2" applyNumberFormat="1" applyFont="1" applyFill="1" applyBorder="1"/>
    <xf numFmtId="3" fontId="167" fillId="69" borderId="6" xfId="2" applyNumberFormat="1" applyFont="1" applyFill="1" applyBorder="1"/>
    <xf numFmtId="3" fontId="167" fillId="69" borderId="5" xfId="2" applyNumberFormat="1" applyFont="1" applyFill="1" applyBorder="1"/>
    <xf numFmtId="3" fontId="171" fillId="69" borderId="7" xfId="2" applyNumberFormat="1" applyFont="1" applyFill="1" applyBorder="1"/>
    <xf numFmtId="4" fontId="15" fillId="8" borderId="22" xfId="1283" applyNumberFormat="1" applyFont="1" applyFill="1" applyBorder="1"/>
    <xf numFmtId="224" fontId="4" fillId="0" borderId="11" xfId="3" applyNumberFormat="1" applyFont="1" applyFill="1" applyBorder="1" applyAlignment="1"/>
    <xf numFmtId="224" fontId="10" fillId="0" borderId="11" xfId="3" applyNumberFormat="1" applyFont="1" applyFill="1" applyBorder="1" applyAlignment="1"/>
    <xf numFmtId="224" fontId="4" fillId="0" borderId="13" xfId="3" applyNumberFormat="1" applyFont="1" applyFill="1" applyBorder="1" applyAlignment="1"/>
    <xf numFmtId="224" fontId="4" fillId="0" borderId="18" xfId="3" applyNumberFormat="1" applyFont="1" applyFill="1" applyBorder="1" applyAlignment="1"/>
    <xf numFmtId="3" fontId="4" fillId="0" borderId="10" xfId="3" applyNumberFormat="1" applyFont="1" applyFill="1" applyBorder="1" applyAlignment="1"/>
    <xf numFmtId="3" fontId="182" fillId="0" borderId="22" xfId="1284" applyNumberFormat="1" applyFont="1" applyFill="1" applyBorder="1" applyAlignment="1"/>
    <xf numFmtId="3" fontId="182" fillId="0" borderId="7" xfId="1284" applyNumberFormat="1" applyFont="1" applyFill="1" applyBorder="1" applyAlignment="1"/>
    <xf numFmtId="3" fontId="217" fillId="0" borderId="22" xfId="1284" applyNumberFormat="1" applyFont="1" applyFill="1" applyBorder="1" applyAlignment="1"/>
    <xf numFmtId="3" fontId="217" fillId="0" borderId="61" xfId="1284" applyNumberFormat="1" applyFont="1" applyFill="1" applyBorder="1" applyAlignment="1"/>
    <xf numFmtId="3" fontId="182" fillId="69" borderId="12" xfId="1284" applyNumberFormat="1" applyFont="1" applyFill="1" applyBorder="1" applyAlignment="1"/>
    <xf numFmtId="3" fontId="182" fillId="69" borderId="13" xfId="1284" applyNumberFormat="1" applyFont="1" applyFill="1" applyBorder="1" applyAlignment="1"/>
    <xf numFmtId="225" fontId="167" fillId="0" borderId="14" xfId="1" applyNumberFormat="1" applyFont="1" applyFill="1" applyBorder="1" applyAlignment="1">
      <alignment shrinkToFit="1"/>
    </xf>
    <xf numFmtId="225" fontId="167" fillId="0" borderId="13" xfId="1" applyNumberFormat="1" applyFont="1" applyFill="1" applyBorder="1" applyAlignment="1">
      <alignment shrinkToFit="1"/>
    </xf>
    <xf numFmtId="3" fontId="0" fillId="0" borderId="0" xfId="0" applyNumberFormat="1"/>
    <xf numFmtId="3" fontId="0" fillId="0" borderId="0" xfId="0" applyNumberFormat="1" applyBorder="1"/>
    <xf numFmtId="3" fontId="186" fillId="0" borderId="24" xfId="3" applyNumberFormat="1" applyFont="1" applyFill="1" applyBorder="1" applyAlignment="1">
      <alignment shrinkToFit="1"/>
    </xf>
    <xf numFmtId="3" fontId="186" fillId="0" borderId="23" xfId="3" applyNumberFormat="1" applyFont="1" applyFill="1" applyBorder="1" applyAlignment="1">
      <alignment shrinkToFit="1"/>
    </xf>
    <xf numFmtId="3" fontId="186" fillId="0" borderId="30" xfId="3" applyNumberFormat="1" applyFont="1" applyFill="1" applyBorder="1" applyAlignment="1">
      <alignment shrinkToFit="1"/>
    </xf>
    <xf numFmtId="3" fontId="4" fillId="0" borderId="0" xfId="2" applyNumberFormat="1" applyFont="1" applyAlignment="1">
      <alignment vertical="center"/>
    </xf>
    <xf numFmtId="0" fontId="185" fillId="0" borderId="14" xfId="0" applyFont="1" applyFill="1" applyBorder="1" applyAlignment="1">
      <alignment horizontal="left" vertical="center"/>
    </xf>
    <xf numFmtId="0" fontId="185" fillId="0" borderId="28" xfId="0" applyFont="1" applyFill="1" applyBorder="1" applyAlignment="1">
      <alignment horizontal="left" vertical="center"/>
    </xf>
    <xf numFmtId="3" fontId="185" fillId="0" borderId="15" xfId="0" applyNumberFormat="1" applyFont="1" applyFill="1" applyBorder="1" applyAlignment="1">
      <alignment horizontal="right" vertical="center" shrinkToFit="1"/>
    </xf>
    <xf numFmtId="3" fontId="185" fillId="0" borderId="28" xfId="0" applyNumberFormat="1" applyFont="1" applyFill="1" applyBorder="1" applyAlignment="1">
      <alignment horizontal="right" vertical="center" shrinkToFit="1"/>
    </xf>
    <xf numFmtId="3" fontId="185" fillId="0" borderId="1" xfId="0" applyNumberFormat="1" applyFont="1" applyFill="1" applyBorder="1" applyAlignment="1">
      <alignment horizontal="right" vertical="center" shrinkToFit="1"/>
    </xf>
    <xf numFmtId="3" fontId="185" fillId="0" borderId="14" xfId="0" applyNumberFormat="1" applyFont="1" applyFill="1" applyBorder="1" applyAlignment="1">
      <alignment horizontal="right" vertical="center" shrinkToFit="1"/>
    </xf>
    <xf numFmtId="3" fontId="185" fillId="0" borderId="16" xfId="0" applyNumberFormat="1" applyFont="1" applyFill="1" applyBorder="1" applyAlignment="1">
      <alignment horizontal="right" vertical="center" shrinkToFit="1"/>
    </xf>
    <xf numFmtId="3" fontId="185" fillId="0" borderId="63" xfId="0" applyNumberFormat="1" applyFont="1" applyFill="1" applyBorder="1" applyAlignment="1">
      <alignment horizontal="right" vertical="center" shrinkToFit="1"/>
    </xf>
    <xf numFmtId="0" fontId="185" fillId="0" borderId="13" xfId="0" applyFont="1" applyFill="1" applyBorder="1" applyAlignment="1">
      <alignment horizontal="left" vertical="center"/>
    </xf>
    <xf numFmtId="0" fontId="185" fillId="0" borderId="18" xfId="0" applyFont="1" applyFill="1" applyBorder="1" applyAlignment="1">
      <alignment horizontal="left" vertical="center"/>
    </xf>
    <xf numFmtId="3" fontId="185" fillId="0" borderId="10" xfId="0" applyNumberFormat="1" applyFont="1" applyFill="1" applyBorder="1" applyAlignment="1">
      <alignment horizontal="right" vertical="center" shrinkToFit="1"/>
    </xf>
    <xf numFmtId="3" fontId="185" fillId="0" borderId="18" xfId="0" applyNumberFormat="1" applyFont="1" applyFill="1" applyBorder="1" applyAlignment="1">
      <alignment horizontal="right" vertical="center" shrinkToFit="1"/>
    </xf>
    <xf numFmtId="3" fontId="185" fillId="0" borderId="25" xfId="0" applyNumberFormat="1" applyFont="1" applyFill="1" applyBorder="1" applyAlignment="1">
      <alignment horizontal="right" vertical="center" shrinkToFit="1"/>
    </xf>
    <xf numFmtId="3" fontId="185" fillId="0" borderId="13" xfId="0" applyNumberFormat="1" applyFont="1" applyFill="1" applyBorder="1" applyAlignment="1">
      <alignment horizontal="right" vertical="center" shrinkToFit="1"/>
    </xf>
    <xf numFmtId="3" fontId="185" fillId="0" borderId="11" xfId="0" applyNumberFormat="1" applyFont="1" applyFill="1" applyBorder="1" applyAlignment="1">
      <alignment horizontal="right" vertical="center" shrinkToFit="1"/>
    </xf>
    <xf numFmtId="3" fontId="185" fillId="0" borderId="26" xfId="0" applyNumberFormat="1" applyFont="1" applyFill="1" applyBorder="1" applyAlignment="1">
      <alignment horizontal="right" vertical="center" shrinkToFit="1"/>
    </xf>
    <xf numFmtId="3" fontId="186" fillId="0" borderId="1" xfId="0" applyNumberFormat="1" applyFont="1" applyFill="1" applyBorder="1" applyAlignment="1"/>
    <xf numFmtId="3" fontId="186" fillId="0" borderId="25" xfId="3" applyNumberFormat="1" applyFont="1" applyFill="1" applyBorder="1" applyAlignment="1"/>
    <xf numFmtId="3" fontId="186" fillId="0" borderId="25" xfId="0" applyNumberFormat="1" applyFont="1" applyFill="1" applyBorder="1" applyAlignment="1"/>
    <xf numFmtId="168" fontId="167" fillId="7" borderId="14" xfId="1283" applyNumberFormat="1" applyFont="1" applyFill="1" applyBorder="1"/>
    <xf numFmtId="168" fontId="167" fillId="7" borderId="13" xfId="1283" applyNumberFormat="1" applyFont="1" applyFill="1" applyBorder="1"/>
    <xf numFmtId="168" fontId="177" fillId="7" borderId="14" xfId="2" applyNumberFormat="1" applyFont="1" applyFill="1" applyBorder="1"/>
    <xf numFmtId="168" fontId="177" fillId="7" borderId="16" xfId="2" applyNumberFormat="1" applyFont="1" applyFill="1" applyBorder="1"/>
    <xf numFmtId="168" fontId="178" fillId="7" borderId="16" xfId="2" applyNumberFormat="1" applyFont="1" applyFill="1" applyBorder="1"/>
    <xf numFmtId="3" fontId="167" fillId="7" borderId="16" xfId="2" applyNumberFormat="1" applyFont="1" applyFill="1" applyBorder="1"/>
    <xf numFmtId="3" fontId="167" fillId="7" borderId="28" xfId="2" applyNumberFormat="1" applyFont="1" applyFill="1" applyBorder="1"/>
    <xf numFmtId="168" fontId="177" fillId="7" borderId="13" xfId="2" applyNumberFormat="1" applyFont="1" applyFill="1" applyBorder="1"/>
    <xf numFmtId="168" fontId="177" fillId="7" borderId="11" xfId="2" applyNumberFormat="1" applyFont="1" applyFill="1" applyBorder="1"/>
    <xf numFmtId="168" fontId="178" fillId="7" borderId="11" xfId="2" applyNumberFormat="1" applyFont="1" applyFill="1" applyBorder="1"/>
    <xf numFmtId="3" fontId="167" fillId="7" borderId="11" xfId="2" applyNumberFormat="1" applyFont="1" applyFill="1" applyBorder="1"/>
    <xf numFmtId="3" fontId="167" fillId="7" borderId="18" xfId="2" applyNumberFormat="1" applyFont="1" applyFill="1" applyBorder="1"/>
    <xf numFmtId="3" fontId="4" fillId="7" borderId="12" xfId="1284" applyNumberFormat="1" applyFont="1" applyFill="1" applyBorder="1" applyAlignment="1"/>
    <xf numFmtId="3" fontId="186" fillId="7" borderId="12" xfId="1284" applyNumberFormat="1" applyFont="1" applyFill="1" applyBorder="1" applyAlignment="1"/>
    <xf numFmtId="3" fontId="186" fillId="7" borderId="16" xfId="1284" applyNumberFormat="1" applyFont="1" applyFill="1" applyBorder="1" applyAlignment="1"/>
    <xf numFmtId="3" fontId="186" fillId="7" borderId="28" xfId="1284" applyNumberFormat="1" applyFont="1" applyFill="1" applyBorder="1" applyAlignment="1"/>
    <xf numFmtId="3" fontId="186" fillId="7" borderId="18" xfId="1284" applyNumberFormat="1" applyFont="1" applyFill="1" applyBorder="1" applyAlignment="1"/>
    <xf numFmtId="3" fontId="186" fillId="7" borderId="14" xfId="1284" applyNumberFormat="1" applyFont="1" applyFill="1" applyBorder="1" applyAlignment="1"/>
    <xf numFmtId="3" fontId="186" fillId="7" borderId="13" xfId="1284" applyNumberFormat="1" applyFont="1" applyFill="1" applyBorder="1" applyAlignment="1"/>
    <xf numFmtId="3" fontId="192" fillId="0" borderId="0" xfId="0" applyNumberFormat="1" applyFont="1"/>
    <xf numFmtId="3" fontId="218" fillId="0" borderId="0" xfId="2" applyNumberFormat="1" applyFont="1"/>
    <xf numFmtId="0" fontId="157" fillId="9" borderId="0" xfId="852" applyFont="1" applyFill="1" applyAlignment="1">
      <alignment horizontal="center" vertical="center"/>
    </xf>
    <xf numFmtId="0" fontId="152" fillId="70" borderId="0" xfId="852" applyFont="1" applyFill="1" applyAlignment="1">
      <alignment horizontal="center" vertical="center"/>
    </xf>
    <xf numFmtId="0" fontId="155" fillId="72" borderId="0" xfId="852" applyFont="1" applyFill="1" applyAlignment="1">
      <alignment horizontal="center" vertical="center"/>
    </xf>
    <xf numFmtId="0" fontId="156" fillId="74" borderId="0" xfId="852" applyFont="1" applyFill="1" applyAlignment="1">
      <alignment horizontal="center" vertical="center"/>
    </xf>
    <xf numFmtId="0" fontId="157" fillId="75" borderId="0" xfId="852" applyFont="1" applyFill="1" applyAlignment="1">
      <alignment horizontal="center" vertical="center"/>
    </xf>
    <xf numFmtId="0" fontId="156" fillId="7" borderId="0" xfId="852" applyFont="1" applyFill="1" applyAlignment="1">
      <alignment horizontal="center" vertical="center"/>
    </xf>
    <xf numFmtId="0" fontId="159" fillId="76" borderId="22" xfId="852" applyFont="1" applyFill="1" applyBorder="1" applyAlignment="1">
      <alignment horizontal="center"/>
    </xf>
    <xf numFmtId="0" fontId="158" fillId="6" borderId="22" xfId="1283" applyFont="1" applyFill="1" applyBorder="1" applyAlignment="1">
      <alignment horizontal="center" vertical="center"/>
    </xf>
    <xf numFmtId="0" fontId="158" fillId="6" borderId="19" xfId="1283" applyFont="1" applyFill="1" applyBorder="1" applyAlignment="1">
      <alignment horizontal="center" vertical="center"/>
    </xf>
    <xf numFmtId="0" fontId="158" fillId="6" borderId="27" xfId="1283" applyFont="1" applyFill="1" applyBorder="1" applyAlignment="1">
      <alignment horizontal="center" vertical="center"/>
    </xf>
    <xf numFmtId="0" fontId="158" fillId="6" borderId="20" xfId="1283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5" fillId="0" borderId="0" xfId="1283" applyFont="1" applyAlignment="1">
      <alignment horizontal="center"/>
    </xf>
    <xf numFmtId="0" fontId="15" fillId="2" borderId="3" xfId="1283" applyFont="1" applyFill="1" applyBorder="1" applyAlignment="1">
      <alignment horizontal="center"/>
    </xf>
    <xf numFmtId="0" fontId="15" fillId="2" borderId="4" xfId="1283" applyFont="1" applyFill="1" applyBorder="1" applyAlignment="1">
      <alignment horizontal="center"/>
    </xf>
    <xf numFmtId="0" fontId="15" fillId="2" borderId="5" xfId="1283" applyFont="1" applyFill="1" applyBorder="1" applyAlignment="1">
      <alignment horizontal="center"/>
    </xf>
    <xf numFmtId="0" fontId="15" fillId="3" borderId="3" xfId="1283" applyFont="1" applyFill="1" applyBorder="1" applyAlignment="1">
      <alignment horizontal="center" vertical="center" wrapText="1"/>
    </xf>
    <xf numFmtId="0" fontId="15" fillId="3" borderId="5" xfId="1283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5" fillId="2" borderId="3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2" borderId="5" xfId="2" applyFont="1" applyFill="1" applyBorder="1" applyAlignment="1">
      <alignment horizontal="center"/>
    </xf>
    <xf numFmtId="0" fontId="15" fillId="3" borderId="3" xfId="2" applyFont="1" applyFill="1" applyBorder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 wrapText="1"/>
    </xf>
    <xf numFmtId="0" fontId="3" fillId="0" borderId="0" xfId="1284" applyFont="1" applyAlignment="1">
      <alignment horizontal="center"/>
    </xf>
    <xf numFmtId="0" fontId="190" fillId="4" borderId="14" xfId="0" applyFont="1" applyFill="1" applyBorder="1" applyAlignment="1">
      <alignment horizontal="center" vertical="center" wrapText="1"/>
    </xf>
    <xf numFmtId="0" fontId="190" fillId="4" borderId="13" xfId="0" applyFont="1" applyFill="1" applyBorder="1" applyAlignment="1">
      <alignment horizontal="center" vertical="center" wrapText="1"/>
    </xf>
    <xf numFmtId="0" fontId="190" fillId="4" borderId="63" xfId="0" applyFont="1" applyFill="1" applyBorder="1" applyAlignment="1">
      <alignment horizontal="center" vertical="center" wrapText="1"/>
    </xf>
    <xf numFmtId="0" fontId="190" fillId="4" borderId="26" xfId="0" applyFont="1" applyFill="1" applyBorder="1" applyAlignment="1">
      <alignment horizontal="center" vertical="center" wrapText="1"/>
    </xf>
    <xf numFmtId="0" fontId="190" fillId="4" borderId="3" xfId="0" applyFont="1" applyFill="1" applyBorder="1" applyAlignment="1">
      <alignment horizontal="center" vertical="center" wrapText="1"/>
    </xf>
    <xf numFmtId="0" fontId="190" fillId="4" borderId="5" xfId="0" applyFont="1" applyFill="1" applyBorder="1" applyAlignment="1">
      <alignment horizontal="center" vertical="center" wrapText="1"/>
    </xf>
    <xf numFmtId="0" fontId="190" fillId="4" borderId="4" xfId="0" applyFont="1" applyFill="1" applyBorder="1" applyAlignment="1">
      <alignment horizontal="center" vertical="center" wrapText="1"/>
    </xf>
    <xf numFmtId="0" fontId="190" fillId="4" borderId="22" xfId="0" applyFont="1" applyFill="1" applyBorder="1" applyAlignment="1">
      <alignment horizontal="center" vertical="center" wrapText="1"/>
    </xf>
    <xf numFmtId="0" fontId="190" fillId="4" borderId="3" xfId="0" applyFont="1" applyFill="1" applyBorder="1" applyAlignment="1">
      <alignment horizontal="center" vertical="center"/>
    </xf>
    <xf numFmtId="0" fontId="190" fillId="4" borderId="4" xfId="0" applyFont="1" applyFill="1" applyBorder="1" applyAlignment="1">
      <alignment horizontal="center" vertical="center"/>
    </xf>
    <xf numFmtId="0" fontId="190" fillId="4" borderId="5" xfId="0" applyFont="1" applyFill="1" applyBorder="1" applyAlignment="1">
      <alignment horizontal="center" vertical="center"/>
    </xf>
    <xf numFmtId="0" fontId="185" fillId="0" borderId="17" xfId="0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 vertical="center"/>
    </xf>
    <xf numFmtId="3" fontId="185" fillId="0" borderId="26" xfId="0" applyNumberFormat="1" applyFont="1" applyFill="1" applyBorder="1" applyAlignment="1">
      <alignment horizontal="center" vertical="center"/>
    </xf>
    <xf numFmtId="0" fontId="185" fillId="0" borderId="12" xfId="0" applyFont="1" applyFill="1" applyBorder="1" applyAlignment="1">
      <alignment horizontal="center" vertical="center"/>
    </xf>
    <xf numFmtId="0" fontId="190" fillId="0" borderId="7" xfId="0" applyFont="1" applyFill="1" applyBorder="1" applyAlignment="1">
      <alignment horizontal="left" vertical="center"/>
    </xf>
    <xf numFmtId="0" fontId="190" fillId="0" borderId="62" xfId="0" applyFont="1" applyFill="1" applyBorder="1" applyAlignment="1">
      <alignment horizontal="left" vertical="center"/>
    </xf>
    <xf numFmtId="0" fontId="190" fillId="4" borderId="24" xfId="0" applyFont="1" applyFill="1" applyBorder="1" applyAlignment="1">
      <alignment horizontal="center" vertical="center" wrapText="1"/>
    </xf>
    <xf numFmtId="0" fontId="190" fillId="4" borderId="29" xfId="0" applyFont="1" applyFill="1" applyBorder="1" applyAlignment="1">
      <alignment horizontal="center" vertical="center" wrapText="1"/>
    </xf>
    <xf numFmtId="0" fontId="190" fillId="4" borderId="16" xfId="0" applyFont="1" applyFill="1" applyBorder="1" applyAlignment="1">
      <alignment horizontal="center" vertical="center" wrapText="1"/>
    </xf>
    <xf numFmtId="0" fontId="190" fillId="4" borderId="23" xfId="0" applyFont="1" applyFill="1" applyBorder="1" applyAlignment="1">
      <alignment horizontal="center" vertical="center" wrapText="1"/>
    </xf>
    <xf numFmtId="0" fontId="190" fillId="4" borderId="28" xfId="0" applyFont="1" applyFill="1" applyBorder="1" applyAlignment="1">
      <alignment horizontal="center" vertical="center" wrapText="1"/>
    </xf>
    <xf numFmtId="0" fontId="190" fillId="4" borderId="22" xfId="0" applyFont="1" applyFill="1" applyBorder="1" applyAlignment="1">
      <alignment horizontal="center" vertical="center"/>
    </xf>
    <xf numFmtId="0" fontId="188" fillId="4" borderId="22" xfId="0" applyFont="1" applyFill="1" applyBorder="1" applyAlignment="1">
      <alignment horizontal="center" vertical="center"/>
    </xf>
    <xf numFmtId="0" fontId="185" fillId="0" borderId="8" xfId="0" applyFont="1" applyFill="1" applyBorder="1" applyAlignment="1">
      <alignment horizontal="center" vertical="center"/>
    </xf>
    <xf numFmtId="0" fontId="185" fillId="0" borderId="32" xfId="0" applyFont="1" applyFill="1" applyBorder="1" applyAlignment="1">
      <alignment horizontal="center" vertical="center"/>
    </xf>
    <xf numFmtId="3" fontId="185" fillId="0" borderId="63" xfId="0" applyNumberFormat="1" applyFont="1" applyFill="1" applyBorder="1" applyAlignment="1">
      <alignment horizontal="center" vertical="center"/>
    </xf>
    <xf numFmtId="0" fontId="185" fillId="0" borderId="9" xfId="0" applyFont="1" applyFill="1" applyBorder="1" applyAlignment="1">
      <alignment horizontal="center" vertical="center"/>
    </xf>
    <xf numFmtId="0" fontId="188" fillId="0" borderId="17" xfId="0" applyFont="1" applyFill="1" applyBorder="1" applyAlignment="1">
      <alignment horizontal="center" vertical="center"/>
    </xf>
    <xf numFmtId="0" fontId="188" fillId="0" borderId="0" xfId="0" applyFont="1" applyFill="1" applyBorder="1" applyAlignment="1">
      <alignment horizontal="center" vertical="center"/>
    </xf>
    <xf numFmtId="0" fontId="188" fillId="0" borderId="26" xfId="0" applyFont="1" applyFill="1" applyBorder="1" applyAlignment="1">
      <alignment horizontal="center" vertical="center"/>
    </xf>
    <xf numFmtId="0" fontId="188" fillId="0" borderId="12" xfId="0" applyFont="1" applyFill="1" applyBorder="1" applyAlignment="1">
      <alignment horizontal="center" vertical="center"/>
    </xf>
    <xf numFmtId="0" fontId="193" fillId="0" borderId="3" xfId="0" applyFont="1" applyFill="1" applyBorder="1" applyAlignment="1">
      <alignment horizontal="center" vertical="center"/>
    </xf>
    <xf numFmtId="0" fontId="193" fillId="0" borderId="61" xfId="0" applyFont="1" applyFill="1" applyBorder="1" applyAlignment="1">
      <alignment horizontal="center" vertical="center"/>
    </xf>
    <xf numFmtId="0" fontId="190" fillId="0" borderId="3" xfId="0" applyFont="1" applyFill="1" applyBorder="1" applyAlignment="1">
      <alignment horizontal="center" vertical="center"/>
    </xf>
    <xf numFmtId="0" fontId="190" fillId="0" borderId="5" xfId="0" applyFont="1" applyFill="1" applyBorder="1" applyAlignment="1">
      <alignment horizontal="center" vertical="center"/>
    </xf>
    <xf numFmtId="3" fontId="194" fillId="0" borderId="3" xfId="0" applyNumberFormat="1" applyFont="1" applyFill="1" applyBorder="1" applyAlignment="1">
      <alignment horizontal="center" vertical="center"/>
    </xf>
    <xf numFmtId="0" fontId="194" fillId="0" borderId="5" xfId="0" applyFont="1" applyFill="1" applyBorder="1" applyAlignment="1">
      <alignment horizontal="center" vertical="center"/>
    </xf>
    <xf numFmtId="3" fontId="186" fillId="0" borderId="3" xfId="7" applyNumberFormat="1" applyFont="1" applyFill="1" applyBorder="1" applyAlignment="1">
      <alignment shrinkToFit="1"/>
    </xf>
    <xf numFmtId="3" fontId="186" fillId="0" borderId="6" xfId="7" applyNumberFormat="1" applyFont="1" applyFill="1" applyBorder="1" applyAlignment="1">
      <alignment shrinkToFit="1"/>
    </xf>
    <xf numFmtId="3" fontId="186" fillId="0" borderId="21" xfId="7" applyNumberFormat="1" applyFont="1" applyFill="1" applyBorder="1" applyAlignment="1">
      <alignment shrinkToFit="1"/>
    </xf>
  </cellXfs>
  <cellStyles count="1285">
    <cellStyle name="%_2DP_in" xfId="20"/>
    <cellStyle name="%_2DP_out" xfId="21"/>
    <cellStyle name="_example template 14" xfId="22"/>
    <cellStyle name="£'000" xfId="23"/>
    <cellStyle name="£k" xfId="24"/>
    <cellStyle name="0_DP_in" xfId="25"/>
    <cellStyle name="0_DP_out" xfId="26"/>
    <cellStyle name="1 antraštė" xfId="27"/>
    <cellStyle name="2 antraštė" xfId="28"/>
    <cellStyle name="2_DP_in" xfId="29"/>
    <cellStyle name="2_DP_out" xfId="30"/>
    <cellStyle name="20 % - Aksentti1" xfId="31"/>
    <cellStyle name="20 % - Aksentti1 2" xfId="32"/>
    <cellStyle name="20 % - Aksentti1 2 2" xfId="856"/>
    <cellStyle name="20 % - Aksentti1 3" xfId="855"/>
    <cellStyle name="20 % - Aksentti2" xfId="33"/>
    <cellStyle name="20 % - Aksentti2 2" xfId="34"/>
    <cellStyle name="20 % - Aksentti2 2 2" xfId="858"/>
    <cellStyle name="20 % - Aksentti2 3" xfId="857"/>
    <cellStyle name="20 % - Aksentti3" xfId="35"/>
    <cellStyle name="20 % - Aksentti3 2" xfId="36"/>
    <cellStyle name="20 % - Aksentti3 2 2" xfId="860"/>
    <cellStyle name="20 % - Aksentti3 3" xfId="859"/>
    <cellStyle name="20 % - Aksentti4" xfId="37"/>
    <cellStyle name="20 % - Aksentti4 2" xfId="38"/>
    <cellStyle name="20 % - Aksentti4 2 2" xfId="862"/>
    <cellStyle name="20 % - Aksentti4 3" xfId="861"/>
    <cellStyle name="20 % - Aksentti5" xfId="39"/>
    <cellStyle name="20 % - Aksentti5 2" xfId="40"/>
    <cellStyle name="20 % - Aksentti5 2 2" xfId="864"/>
    <cellStyle name="20 % - Aksentti5 3" xfId="863"/>
    <cellStyle name="20 % - Aksentti6" xfId="41"/>
    <cellStyle name="20 % - Aksentti6 2" xfId="42"/>
    <cellStyle name="20 % - Aksentti6 2 2" xfId="866"/>
    <cellStyle name="20 % - Aksentti6 3" xfId="865"/>
    <cellStyle name="20 % - Akzent1" xfId="43"/>
    <cellStyle name="20 % - Akzent2" xfId="44"/>
    <cellStyle name="20 % - Akzent3" xfId="45"/>
    <cellStyle name="20 % - Akzent4" xfId="46"/>
    <cellStyle name="20 % - Akzent5" xfId="47"/>
    <cellStyle name="20 % - Akzent6" xfId="48"/>
    <cellStyle name="20 % - Markeringsfarve1" xfId="49"/>
    <cellStyle name="20 % - Markeringsfarve1 2" xfId="867"/>
    <cellStyle name="20 % - Markeringsfarve2" xfId="50"/>
    <cellStyle name="20 % - Markeringsfarve2 2" xfId="868"/>
    <cellStyle name="20 % - Markeringsfarve3" xfId="51"/>
    <cellStyle name="20 % - Markeringsfarve3 2" xfId="869"/>
    <cellStyle name="20 % - Markeringsfarve4" xfId="52"/>
    <cellStyle name="20 % - Markeringsfarve4 2" xfId="870"/>
    <cellStyle name="20 % - Markeringsfarve5" xfId="53"/>
    <cellStyle name="20 % - Markeringsfarve5 2" xfId="871"/>
    <cellStyle name="20 % - Markeringsfarve6" xfId="54"/>
    <cellStyle name="20 % - Markeringsfarve6 2" xfId="872"/>
    <cellStyle name="20 % - Accent1" xfId="55"/>
    <cellStyle name="20 % - Accent1 2" xfId="56"/>
    <cellStyle name="20 % - Accent1 2 2" xfId="874"/>
    <cellStyle name="20 % - Accent1 3" xfId="873"/>
    <cellStyle name="20 % - Accent2" xfId="57"/>
    <cellStyle name="20 % - Accent2 2" xfId="58"/>
    <cellStyle name="20 % - Accent2 2 2" xfId="876"/>
    <cellStyle name="20 % - Accent2 3" xfId="875"/>
    <cellStyle name="20 % - Accent3" xfId="59"/>
    <cellStyle name="20 % - Accent3 2" xfId="60"/>
    <cellStyle name="20 % - Accent3 2 2" xfId="878"/>
    <cellStyle name="20 % - Accent3 3" xfId="877"/>
    <cellStyle name="20 % - Accent4" xfId="61"/>
    <cellStyle name="20 % - Accent4 2" xfId="62"/>
    <cellStyle name="20 % - Accent4 2 2" xfId="880"/>
    <cellStyle name="20 % - Accent4 3" xfId="879"/>
    <cellStyle name="20 % - Accent5" xfId="63"/>
    <cellStyle name="20 % - Accent5 2" xfId="64"/>
    <cellStyle name="20 % - Accent5 2 2" xfId="882"/>
    <cellStyle name="20 % - Accent5 3" xfId="881"/>
    <cellStyle name="20 % - Accent6" xfId="65"/>
    <cellStyle name="20 % - Accent6 2" xfId="66"/>
    <cellStyle name="20 % - Accent6 2 2" xfId="884"/>
    <cellStyle name="20 % - Accent6 3" xfId="883"/>
    <cellStyle name="20% - 1. jelölőszín 2" xfId="1095"/>
    <cellStyle name="20% - 2. jelölőszín 2" xfId="1096"/>
    <cellStyle name="20% - 3. jelölőszín 2" xfId="1097"/>
    <cellStyle name="20% - 4. jelölőszín 2" xfId="1098"/>
    <cellStyle name="20% - 5. jelölőszín 2" xfId="1099"/>
    <cellStyle name="20% - 6. jelölőszín 2" xfId="1100"/>
    <cellStyle name="20% - Accent1 2" xfId="67"/>
    <cellStyle name="20% - Accent1 2 2" xfId="885"/>
    <cellStyle name="20% - Accent2 2" xfId="68"/>
    <cellStyle name="20% - Accent2 2 2" xfId="886"/>
    <cellStyle name="20% - Accent3 2" xfId="69"/>
    <cellStyle name="20% - Accent3 2 2" xfId="887"/>
    <cellStyle name="20% - Accent4 2" xfId="70"/>
    <cellStyle name="20% - Accent4 2 2" xfId="888"/>
    <cellStyle name="20% - Accent5 2" xfId="71"/>
    <cellStyle name="20% - Accent5 2 2" xfId="889"/>
    <cellStyle name="20% - Accent6 2" xfId="72"/>
    <cellStyle name="20% - Accent6 2 2" xfId="890"/>
    <cellStyle name="20% - Akzent1" xfId="73"/>
    <cellStyle name="20% - Akzent2" xfId="74"/>
    <cellStyle name="20% - Akzent3" xfId="75"/>
    <cellStyle name="20% - Akzent4" xfId="76"/>
    <cellStyle name="20% - Akzent5" xfId="77"/>
    <cellStyle name="20% - Akzent6" xfId="78"/>
    <cellStyle name="20% - Dekorfärg1" xfId="79"/>
    <cellStyle name="20% - Dekorfärg1 2" xfId="891"/>
    <cellStyle name="20% - Dekorfärg2" xfId="80"/>
    <cellStyle name="20% - Dekorfärg2 2" xfId="892"/>
    <cellStyle name="20% - Dekorfärg3" xfId="81"/>
    <cellStyle name="20% - Dekorfärg3 2" xfId="893"/>
    <cellStyle name="20% - Dekorfärg4" xfId="82"/>
    <cellStyle name="20% - Dekorfärg4 2" xfId="894"/>
    <cellStyle name="20% - Dekorfärg5" xfId="83"/>
    <cellStyle name="20% - Dekorfärg5 2" xfId="895"/>
    <cellStyle name="20% - Dekorfärg6" xfId="84"/>
    <cellStyle name="20% - Dekorfärg6 2" xfId="896"/>
    <cellStyle name="20% - Énfasis1" xfId="85"/>
    <cellStyle name="20% - Énfasis1 2" xfId="897"/>
    <cellStyle name="20% - Énfasis2" xfId="86"/>
    <cellStyle name="20% - Énfasis2 2" xfId="898"/>
    <cellStyle name="20% - Énfasis3" xfId="87"/>
    <cellStyle name="20% - Énfasis3 2" xfId="899"/>
    <cellStyle name="20% - Énfasis4" xfId="88"/>
    <cellStyle name="20% - Énfasis4 2" xfId="900"/>
    <cellStyle name="20% - Énfasis5" xfId="89"/>
    <cellStyle name="20% - Énfasis5 2" xfId="901"/>
    <cellStyle name="20% - Énfasis6" xfId="90"/>
    <cellStyle name="20% - Énfasis6 2" xfId="902"/>
    <cellStyle name="20% – paryškinimas 1" xfId="91"/>
    <cellStyle name="20% – paryškinimas 1 2" xfId="903"/>
    <cellStyle name="20% – paryškinimas 2" xfId="92"/>
    <cellStyle name="20% – paryškinimas 2 2" xfId="904"/>
    <cellStyle name="20% – paryškinimas 3" xfId="93"/>
    <cellStyle name="20% – paryškinimas 3 2" xfId="905"/>
    <cellStyle name="20% – paryškinimas 4" xfId="94"/>
    <cellStyle name="20% – paryškinimas 4 2" xfId="906"/>
    <cellStyle name="20% – paryškinimas 5" xfId="95"/>
    <cellStyle name="20% – paryškinimas 5 2" xfId="907"/>
    <cellStyle name="20% – paryškinimas 6" xfId="96"/>
    <cellStyle name="20% – paryškinimas 6 2" xfId="908"/>
    <cellStyle name="20% – rõhk1" xfId="97"/>
    <cellStyle name="20% – rõhk1 2" xfId="909"/>
    <cellStyle name="20% – rõhk1 3" xfId="1101"/>
    <cellStyle name="20% – rõhk2" xfId="98"/>
    <cellStyle name="20% – rõhk2 2" xfId="910"/>
    <cellStyle name="20% – rõhk2 3" xfId="1102"/>
    <cellStyle name="20% – rõhk3" xfId="99"/>
    <cellStyle name="20% – rõhk3 2" xfId="911"/>
    <cellStyle name="20% – rõhk3 3" xfId="1103"/>
    <cellStyle name="20% – rõhk4" xfId="100"/>
    <cellStyle name="20% – rõhk4 2" xfId="912"/>
    <cellStyle name="20% – rõhk4 3" xfId="1104"/>
    <cellStyle name="20% – rõhk5" xfId="101"/>
    <cellStyle name="20% – rõhk5 2" xfId="913"/>
    <cellStyle name="20% – rõhk5 3" xfId="1105"/>
    <cellStyle name="20% – rõhk6" xfId="102"/>
    <cellStyle name="20% – rõhk6 2" xfId="914"/>
    <cellStyle name="20% – rõhk6 3" xfId="1106"/>
    <cellStyle name="3 antraštė" xfId="103"/>
    <cellStyle name="4 antraštė" xfId="104"/>
    <cellStyle name="40 % - Aksentti1" xfId="105"/>
    <cellStyle name="40 % - Aksentti1 2" xfId="106"/>
    <cellStyle name="40 % - Aksentti1 2 2" xfId="916"/>
    <cellStyle name="40 % - Aksentti1 3" xfId="915"/>
    <cellStyle name="40 % - Aksentti2" xfId="107"/>
    <cellStyle name="40 % - Aksentti2 2" xfId="108"/>
    <cellStyle name="40 % - Aksentti2 2 2" xfId="918"/>
    <cellStyle name="40 % - Aksentti2 3" xfId="917"/>
    <cellStyle name="40 % - Aksentti3" xfId="109"/>
    <cellStyle name="40 % - Aksentti3 2" xfId="110"/>
    <cellStyle name="40 % - Aksentti3 2 2" xfId="920"/>
    <cellStyle name="40 % - Aksentti3 3" xfId="919"/>
    <cellStyle name="40 % - Aksentti4" xfId="111"/>
    <cellStyle name="40 % - Aksentti4 2" xfId="112"/>
    <cellStyle name="40 % - Aksentti4 2 2" xfId="922"/>
    <cellStyle name="40 % - Aksentti4 3" xfId="921"/>
    <cellStyle name="40 % - Aksentti5" xfId="113"/>
    <cellStyle name="40 % - Aksentti5 2" xfId="114"/>
    <cellStyle name="40 % - Aksentti5 2 2" xfId="924"/>
    <cellStyle name="40 % - Aksentti5 3" xfId="923"/>
    <cellStyle name="40 % - Aksentti6" xfId="115"/>
    <cellStyle name="40 % - Aksentti6 2" xfId="116"/>
    <cellStyle name="40 % - Aksentti6 2 2" xfId="926"/>
    <cellStyle name="40 % - Aksentti6 3" xfId="925"/>
    <cellStyle name="40 % - Akzent1" xfId="117"/>
    <cellStyle name="40 % - Akzent2" xfId="118"/>
    <cellStyle name="40 % - Akzent3" xfId="119"/>
    <cellStyle name="40 % - Akzent4" xfId="120"/>
    <cellStyle name="40 % - Akzent5" xfId="121"/>
    <cellStyle name="40 % - Akzent6" xfId="122"/>
    <cellStyle name="40 % - Markeringsfarve1" xfId="123"/>
    <cellStyle name="40 % - Markeringsfarve1 2" xfId="927"/>
    <cellStyle name="40 % - Markeringsfarve2" xfId="124"/>
    <cellStyle name="40 % - Markeringsfarve2 2" xfId="928"/>
    <cellStyle name="40 % - Markeringsfarve3" xfId="125"/>
    <cellStyle name="40 % - Markeringsfarve3 2" xfId="929"/>
    <cellStyle name="40 % - Markeringsfarve4" xfId="126"/>
    <cellStyle name="40 % - Markeringsfarve4 2" xfId="930"/>
    <cellStyle name="40 % - Markeringsfarve5" xfId="127"/>
    <cellStyle name="40 % - Markeringsfarve5 2" xfId="931"/>
    <cellStyle name="40 % - Markeringsfarve6" xfId="128"/>
    <cellStyle name="40 % - Markeringsfarve6 2" xfId="932"/>
    <cellStyle name="40 % - Accent1" xfId="129"/>
    <cellStyle name="40 % - Accent1 2" xfId="130"/>
    <cellStyle name="40 % - Accent1 2 2" xfId="934"/>
    <cellStyle name="40 % - Accent1 3" xfId="933"/>
    <cellStyle name="40 % - Accent2" xfId="131"/>
    <cellStyle name="40 % - Accent2 2" xfId="132"/>
    <cellStyle name="40 % - Accent2 2 2" xfId="936"/>
    <cellStyle name="40 % - Accent2 3" xfId="935"/>
    <cellStyle name="40 % - Accent3" xfId="133"/>
    <cellStyle name="40 % - Accent3 2" xfId="134"/>
    <cellStyle name="40 % - Accent3 2 2" xfId="938"/>
    <cellStyle name="40 % - Accent3 3" xfId="937"/>
    <cellStyle name="40 % - Accent4" xfId="135"/>
    <cellStyle name="40 % - Accent4 2" xfId="136"/>
    <cellStyle name="40 % - Accent4 2 2" xfId="940"/>
    <cellStyle name="40 % - Accent4 3" xfId="939"/>
    <cellStyle name="40 % - Accent5" xfId="137"/>
    <cellStyle name="40 % - Accent5 2" xfId="138"/>
    <cellStyle name="40 % - Accent5 2 2" xfId="942"/>
    <cellStyle name="40 % - Accent5 3" xfId="941"/>
    <cellStyle name="40 % - Accent6" xfId="139"/>
    <cellStyle name="40 % - Accent6 2" xfId="140"/>
    <cellStyle name="40 % - Accent6 2 2" xfId="944"/>
    <cellStyle name="40 % - Accent6 3" xfId="943"/>
    <cellStyle name="40% - 1. jelölőszín 2" xfId="1107"/>
    <cellStyle name="40% - 2. jelölőszín 2" xfId="1108"/>
    <cellStyle name="40% - 3. jelölőszín 2" xfId="1109"/>
    <cellStyle name="40% - 4. jelölőszín 2" xfId="1110"/>
    <cellStyle name="40% - 5. jelölőszín 2" xfId="1111"/>
    <cellStyle name="40% - 6. jelölőszín 2" xfId="1112"/>
    <cellStyle name="40% - Accent1 2" xfId="141"/>
    <cellStyle name="40% - Accent1 2 2" xfId="945"/>
    <cellStyle name="40% - Accent2 2" xfId="142"/>
    <cellStyle name="40% - Accent2 2 2" xfId="946"/>
    <cellStyle name="40% - Accent3 2" xfId="143"/>
    <cellStyle name="40% - Accent3 2 2" xfId="947"/>
    <cellStyle name="40% - Accent4 2" xfId="144"/>
    <cellStyle name="40% - Accent4 2 2" xfId="948"/>
    <cellStyle name="40% - Accent5 2" xfId="145"/>
    <cellStyle name="40% - Accent5 2 2" xfId="949"/>
    <cellStyle name="40% - Accent6 2" xfId="146"/>
    <cellStyle name="40% - Accent6 2 2" xfId="950"/>
    <cellStyle name="40% - Akzent1" xfId="147"/>
    <cellStyle name="40% - Akzent2" xfId="148"/>
    <cellStyle name="40% - Akzent3" xfId="149"/>
    <cellStyle name="40% - Akzent4" xfId="150"/>
    <cellStyle name="40% - Akzent5" xfId="151"/>
    <cellStyle name="40% - Akzent6" xfId="152"/>
    <cellStyle name="40% - Dekorfärg1" xfId="153"/>
    <cellStyle name="40% - Dekorfärg1 2" xfId="951"/>
    <cellStyle name="40% - Dekorfärg2" xfId="154"/>
    <cellStyle name="40% - Dekorfärg2 2" xfId="952"/>
    <cellStyle name="40% - Dekorfärg3" xfId="155"/>
    <cellStyle name="40% - Dekorfärg3 2" xfId="953"/>
    <cellStyle name="40% - Dekorfärg4" xfId="156"/>
    <cellStyle name="40% - Dekorfärg4 2" xfId="954"/>
    <cellStyle name="40% - Dekorfärg5" xfId="157"/>
    <cellStyle name="40% - Dekorfärg5 2" xfId="955"/>
    <cellStyle name="40% - Dekorfärg6" xfId="158"/>
    <cellStyle name="40% - Dekorfärg6 2" xfId="956"/>
    <cellStyle name="40% - Énfasis1" xfId="159"/>
    <cellStyle name="40% - Énfasis1 2" xfId="957"/>
    <cellStyle name="40% - Énfasis2" xfId="160"/>
    <cellStyle name="40% - Énfasis2 2" xfId="958"/>
    <cellStyle name="40% - Énfasis3" xfId="161"/>
    <cellStyle name="40% - Énfasis3 2" xfId="959"/>
    <cellStyle name="40% - Énfasis4" xfId="162"/>
    <cellStyle name="40% - Énfasis4 2" xfId="960"/>
    <cellStyle name="40% - Énfasis5" xfId="163"/>
    <cellStyle name="40% - Énfasis5 2" xfId="961"/>
    <cellStyle name="40% - Énfasis6" xfId="164"/>
    <cellStyle name="40% - Énfasis6 2" xfId="962"/>
    <cellStyle name="40% – paryškinimas 1" xfId="165"/>
    <cellStyle name="40% – paryškinimas 1 2" xfId="963"/>
    <cellStyle name="40% – paryškinimas 2" xfId="166"/>
    <cellStyle name="40% – paryškinimas 2 2" xfId="964"/>
    <cellStyle name="40% – paryškinimas 3" xfId="167"/>
    <cellStyle name="40% – paryškinimas 3 2" xfId="965"/>
    <cellStyle name="40% – paryškinimas 4" xfId="168"/>
    <cellStyle name="40% – paryškinimas 4 2" xfId="966"/>
    <cellStyle name="40% – paryškinimas 5" xfId="169"/>
    <cellStyle name="40% – paryškinimas 5 2" xfId="967"/>
    <cellStyle name="40% – paryškinimas 6" xfId="170"/>
    <cellStyle name="40% – paryškinimas 6 2" xfId="968"/>
    <cellStyle name="40% – rõhk1" xfId="171"/>
    <cellStyle name="40% – rõhk1 2" xfId="969"/>
    <cellStyle name="40% – rõhk1 3" xfId="1113"/>
    <cellStyle name="40% – rõhk2" xfId="172"/>
    <cellStyle name="40% – rõhk2 2" xfId="970"/>
    <cellStyle name="40% – rõhk2 3" xfId="1114"/>
    <cellStyle name="40% – rõhk3" xfId="173"/>
    <cellStyle name="40% – rõhk3 2" xfId="971"/>
    <cellStyle name="40% – rõhk3 3" xfId="1115"/>
    <cellStyle name="40% – rõhk4" xfId="174"/>
    <cellStyle name="40% – rõhk4 2" xfId="972"/>
    <cellStyle name="40% – rõhk4 3" xfId="1116"/>
    <cellStyle name="40% – rõhk5" xfId="175"/>
    <cellStyle name="40% – rõhk5 2" xfId="973"/>
    <cellStyle name="40% – rõhk5 3" xfId="1117"/>
    <cellStyle name="40% – rõhk6" xfId="176"/>
    <cellStyle name="40% – rõhk6 2" xfId="974"/>
    <cellStyle name="40% – rõhk6 3" xfId="1118"/>
    <cellStyle name="60 % - Aksentti1" xfId="177"/>
    <cellStyle name="60 % - Aksentti2" xfId="178"/>
    <cellStyle name="60 % - Aksentti3" xfId="179"/>
    <cellStyle name="60 % - Aksentti4" xfId="180"/>
    <cellStyle name="60 % - Aksentti5" xfId="181"/>
    <cellStyle name="60 % - Aksentti6" xfId="182"/>
    <cellStyle name="60 % - Akzent1" xfId="183"/>
    <cellStyle name="60 % - Akzent2" xfId="184"/>
    <cellStyle name="60 % - Akzent3" xfId="185"/>
    <cellStyle name="60 % - Akzent4" xfId="186"/>
    <cellStyle name="60 % - Akzent5" xfId="187"/>
    <cellStyle name="60 % - Akzent6" xfId="188"/>
    <cellStyle name="60 % - Markeringsfarve1" xfId="189"/>
    <cellStyle name="60 % - Markeringsfarve2" xfId="190"/>
    <cellStyle name="60 % - Markeringsfarve3" xfId="191"/>
    <cellStyle name="60 % - Markeringsfarve4" xfId="192"/>
    <cellStyle name="60 % - Markeringsfarve5" xfId="193"/>
    <cellStyle name="60 % - Markeringsfarve6" xfId="194"/>
    <cellStyle name="60 % - Accent1" xfId="195"/>
    <cellStyle name="60 % - Accent1 2" xfId="1119"/>
    <cellStyle name="60 % - Accent2" xfId="196"/>
    <cellStyle name="60 % - Accent2 2" xfId="1120"/>
    <cellStyle name="60 % - Accent3" xfId="197"/>
    <cellStyle name="60 % - Accent3 2" xfId="1121"/>
    <cellStyle name="60 % - Accent4" xfId="198"/>
    <cellStyle name="60 % - Accent4 2" xfId="1122"/>
    <cellStyle name="60 % - Accent5" xfId="199"/>
    <cellStyle name="60 % - Accent5 2" xfId="1123"/>
    <cellStyle name="60 % - Accent6" xfId="200"/>
    <cellStyle name="60 % - Accent6 2" xfId="1124"/>
    <cellStyle name="60% - 1. jelölőszín 2" xfId="1125"/>
    <cellStyle name="60% - 2. jelölőszín 2" xfId="1126"/>
    <cellStyle name="60% - 3. jelölőszín 2" xfId="1127"/>
    <cellStyle name="60% - 4. jelölőszín 2" xfId="1128"/>
    <cellStyle name="60% - 5. jelölőszín 2" xfId="1129"/>
    <cellStyle name="60% - 6. jelölőszín 2" xfId="1130"/>
    <cellStyle name="60% - Accent1 2" xfId="201"/>
    <cellStyle name="60% - Accent1 3" xfId="202"/>
    <cellStyle name="60% - Accent2 2" xfId="203"/>
    <cellStyle name="60% - Accent3 2" xfId="204"/>
    <cellStyle name="60% - Accent4 2" xfId="205"/>
    <cellStyle name="60% - Accent5 2" xfId="206"/>
    <cellStyle name="60% - Accent6 2" xfId="207"/>
    <cellStyle name="60% - Akzent1" xfId="208"/>
    <cellStyle name="60% - Akzent2" xfId="209"/>
    <cellStyle name="60% - Akzent3" xfId="210"/>
    <cellStyle name="60% - Akzent4" xfId="211"/>
    <cellStyle name="60% - Akzent5" xfId="212"/>
    <cellStyle name="60% - Akzent6" xfId="213"/>
    <cellStyle name="60% - Dekorfärg1" xfId="214"/>
    <cellStyle name="60% - Dekorfärg2" xfId="215"/>
    <cellStyle name="60% - Dekorfärg3" xfId="216"/>
    <cellStyle name="60% - Dekorfärg4" xfId="217"/>
    <cellStyle name="60% - Dekorfärg5" xfId="218"/>
    <cellStyle name="60% - Dekorfärg6" xfId="219"/>
    <cellStyle name="60% - Énfasis1" xfId="220"/>
    <cellStyle name="60% - Énfasis2" xfId="221"/>
    <cellStyle name="60% - Énfasis3" xfId="222"/>
    <cellStyle name="60% - Énfasis4" xfId="223"/>
    <cellStyle name="60% - Énfasis5" xfId="224"/>
    <cellStyle name="60% - Énfasis6" xfId="225"/>
    <cellStyle name="60% – paryškinimas 1" xfId="226"/>
    <cellStyle name="60% – paryškinimas 2" xfId="227"/>
    <cellStyle name="60% – paryškinimas 3" xfId="228"/>
    <cellStyle name="60% – paryškinimas 4" xfId="229"/>
    <cellStyle name="60% – paryškinimas 5" xfId="230"/>
    <cellStyle name="60% – paryškinimas 6" xfId="231"/>
    <cellStyle name="60% – rõhk1" xfId="232"/>
    <cellStyle name="60% – rõhk1 2" xfId="1131"/>
    <cellStyle name="60% – rõhk1 3" xfId="1132"/>
    <cellStyle name="60% – rõhk2" xfId="233"/>
    <cellStyle name="60% – rõhk2 2" xfId="1133"/>
    <cellStyle name="60% – rõhk2 3" xfId="1134"/>
    <cellStyle name="60% – rõhk3" xfId="234"/>
    <cellStyle name="60% – rõhk3 2" xfId="1135"/>
    <cellStyle name="60% – rõhk3 3" xfId="1136"/>
    <cellStyle name="60% – rõhk4" xfId="235"/>
    <cellStyle name="60% – rõhk4 2" xfId="1137"/>
    <cellStyle name="60% – rõhk4 3" xfId="1138"/>
    <cellStyle name="60% – rõhk5" xfId="236"/>
    <cellStyle name="60% – rõhk5 2" xfId="1139"/>
    <cellStyle name="60% – rõhk5 3" xfId="1140"/>
    <cellStyle name="60% – rõhk6" xfId="237"/>
    <cellStyle name="60% – rõhk6 2" xfId="1141"/>
    <cellStyle name="60% – rõhk6 3" xfId="1142"/>
    <cellStyle name="AA Nombre" xfId="238"/>
    <cellStyle name="Accent1 2" xfId="239"/>
    <cellStyle name="Accent1 2 2" xfId="18"/>
    <cellStyle name="Accent1 2 2 2" xfId="240"/>
    <cellStyle name="Accent1 2 3" xfId="1143"/>
    <cellStyle name="Accent1 3" xfId="1144"/>
    <cellStyle name="Accent2 2" xfId="241"/>
    <cellStyle name="Accent3 2" xfId="242"/>
    <cellStyle name="Accent4 2" xfId="243"/>
    <cellStyle name="Accent5 2" xfId="244"/>
    <cellStyle name="Accent6 2" xfId="245"/>
    <cellStyle name="Advarselstekst" xfId="246"/>
    <cellStyle name="Aiškinamasis tekstas" xfId="247"/>
    <cellStyle name="Aksentti1" xfId="248"/>
    <cellStyle name="Aksentti2" xfId="249"/>
    <cellStyle name="Aksentti3" xfId="250"/>
    <cellStyle name="Aksentti4" xfId="251"/>
    <cellStyle name="Aksentti5" xfId="252"/>
    <cellStyle name="Aksentti6" xfId="253"/>
    <cellStyle name="Akzent1" xfId="254"/>
    <cellStyle name="Akzent2" xfId="255"/>
    <cellStyle name="Akzent3" xfId="256"/>
    <cellStyle name="Akzent4" xfId="257"/>
    <cellStyle name="Akzent5" xfId="258"/>
    <cellStyle name="Akzent6" xfId="259"/>
    <cellStyle name="Anos" xfId="260"/>
    <cellStyle name="Anteckning" xfId="261"/>
    <cellStyle name="Arvutus" xfId="262"/>
    <cellStyle name="Arvutus 2" xfId="1145"/>
    <cellStyle name="Arvutus 3" xfId="1146"/>
    <cellStyle name="assumption 1" xfId="263"/>
    <cellStyle name="assumption 2" xfId="264"/>
    <cellStyle name="assumption 4" xfId="265"/>
    <cellStyle name="Assumption Date" xfId="266"/>
    <cellStyle name="Ausgabe" xfId="267"/>
    <cellStyle name="Avertissement" xfId="268"/>
    <cellStyle name="Avertissement 2" xfId="1147"/>
    <cellStyle name="Bad 2" xfId="269"/>
    <cellStyle name="Bemærk!" xfId="270"/>
    <cellStyle name="Beräkning" xfId="271"/>
    <cellStyle name="Berechnung" xfId="272"/>
    <cellStyle name="Beregning" xfId="273"/>
    <cellStyle name="Bevitel 2" xfId="1148"/>
    <cellStyle name="BlankRow" xfId="274"/>
    <cellStyle name="Blogas" xfId="275"/>
    <cellStyle name="Bra" xfId="276"/>
    <cellStyle name="Buena" xfId="277"/>
    <cellStyle name="bullet" xfId="278"/>
    <cellStyle name="Calander_heading" xfId="279"/>
    <cellStyle name="Calc" xfId="280"/>
    <cellStyle name="Calc - Blue" xfId="281"/>
    <cellStyle name="Calc - Feed" xfId="282"/>
    <cellStyle name="Calc - Green" xfId="283"/>
    <cellStyle name="Calc - Grey" xfId="284"/>
    <cellStyle name="Calc - Index" xfId="285"/>
    <cellStyle name="Calc - White" xfId="286"/>
    <cellStyle name="Calc - yellow" xfId="287"/>
    <cellStyle name="Calc - yellow 2" xfId="975"/>
    <cellStyle name="Calc_BizMo" xfId="288"/>
    <cellStyle name="Calcul" xfId="289"/>
    <cellStyle name="Calcul 2" xfId="1149"/>
    <cellStyle name="Calculation 2" xfId="290"/>
    <cellStyle name="Cálculo" xfId="291"/>
    <cellStyle name="Celda de comprobación" xfId="292"/>
    <cellStyle name="Celda vinculada" xfId="293"/>
    <cellStyle name="Cellule liée" xfId="294"/>
    <cellStyle name="Cellule liée 2" xfId="1150"/>
    <cellStyle name="Check Box" xfId="295"/>
    <cellStyle name="Check Box Input" xfId="296"/>
    <cellStyle name="Check Box_First Capital Connect Financial Model" xfId="297"/>
    <cellStyle name="Check Cell 2" xfId="298"/>
    <cellStyle name="Cím 2" xfId="1151"/>
    <cellStyle name="Címsor 1 2" xfId="1152"/>
    <cellStyle name="Címsor 2 2" xfId="1153"/>
    <cellStyle name="Címsor 3 2" xfId="1154"/>
    <cellStyle name="Címsor 4 2" xfId="1155"/>
    <cellStyle name="Column Title" xfId="299"/>
    <cellStyle name="comma (2)" xfId="301"/>
    <cellStyle name="Comma 10" xfId="302"/>
    <cellStyle name="Comma 10 2" xfId="976"/>
    <cellStyle name="Comma 11" xfId="303"/>
    <cellStyle name="Comma 11 2" xfId="977"/>
    <cellStyle name="Comma 12" xfId="1092"/>
    <cellStyle name="Comma 12 2" xfId="1089"/>
    <cellStyle name="Comma 13" xfId="1156"/>
    <cellStyle name="Comma 14" xfId="1157"/>
    <cellStyle name="Comma 15" xfId="1158"/>
    <cellStyle name="Comma 16" xfId="1159"/>
    <cellStyle name="Comma 17" xfId="300"/>
    <cellStyle name="Comma 2" xfId="304"/>
    <cellStyle name="Comma 2 2" xfId="305"/>
    <cellStyle name="Comma 2 2 2" xfId="979"/>
    <cellStyle name="Comma 2 3" xfId="306"/>
    <cellStyle name="Comma 2 3 2" xfId="307"/>
    <cellStyle name="Comma 2 3 2 2" xfId="19"/>
    <cellStyle name="Comma 2 3 2 2 2" xfId="308"/>
    <cellStyle name="Comma 2 3 2 3" xfId="981"/>
    <cellStyle name="Comma 2 3 3" xfId="980"/>
    <cellStyle name="Comma 2 4" xfId="978"/>
    <cellStyle name="Comma 3" xfId="309"/>
    <cellStyle name="Comma 3 2" xfId="982"/>
    <cellStyle name="Comma 3 3" xfId="1160"/>
    <cellStyle name="Comma 32" xfId="1161"/>
    <cellStyle name="Comma 4" xfId="310"/>
    <cellStyle name="Comma 4 2" xfId="983"/>
    <cellStyle name="Comma 4 3" xfId="1162"/>
    <cellStyle name="Comma 5" xfId="311"/>
    <cellStyle name="Comma 5 2" xfId="984"/>
    <cellStyle name="Comma 6" xfId="312"/>
    <cellStyle name="Comma 6 2" xfId="985"/>
    <cellStyle name="Comma 7" xfId="313"/>
    <cellStyle name="Comma 7 2" xfId="986"/>
    <cellStyle name="Comma 8" xfId="314"/>
    <cellStyle name="Comma 8 2" xfId="987"/>
    <cellStyle name="Comma 9" xfId="16"/>
    <cellStyle name="Comma 9 2" xfId="988"/>
    <cellStyle name="Comma 9 3" xfId="1163"/>
    <cellStyle name="Comma 9 4" xfId="315"/>
    <cellStyle name="Comma(2)" xfId="316"/>
    <cellStyle name="Commentaire" xfId="317"/>
    <cellStyle name="Commentaire 2" xfId="318"/>
    <cellStyle name="Commentaire 3" xfId="1164"/>
    <cellStyle name="Control Check" xfId="319"/>
    <cellStyle name="control table footer 1" xfId="320"/>
    <cellStyle name="control table header 1" xfId="321"/>
    <cellStyle name="Curren - Style1" xfId="322"/>
    <cellStyle name="Curren - Style4" xfId="323"/>
    <cellStyle name="Currency 2" xfId="324"/>
    <cellStyle name="Currency 2 2" xfId="989"/>
    <cellStyle name="Dålig" xfId="325"/>
    <cellStyle name="Data" xfId="326"/>
    <cellStyle name="Date" xfId="327"/>
    <cellStyle name="Deviant" xfId="328"/>
    <cellStyle name="Dezimal [0]_aM120029" xfId="329"/>
    <cellStyle name="Dezimal_aM120029" xfId="330"/>
    <cellStyle name="Effect Symbol" xfId="331"/>
    <cellStyle name="Eingabe" xfId="332"/>
    <cellStyle name="Ellenőrzőcella 2" xfId="1165"/>
    <cellStyle name="Encabezado 4" xfId="333"/>
    <cellStyle name="Énfasis1" xfId="334"/>
    <cellStyle name="Énfasis2" xfId="335"/>
    <cellStyle name="Énfasis3" xfId="336"/>
    <cellStyle name="Énfasis4" xfId="337"/>
    <cellStyle name="Énfasis5" xfId="338"/>
    <cellStyle name="Énfasis6" xfId="339"/>
    <cellStyle name="Entrada" xfId="340"/>
    <cellStyle name="Entrée" xfId="341"/>
    <cellStyle name="Entrée 2" xfId="1166"/>
    <cellStyle name="Ergebnis" xfId="342"/>
    <cellStyle name="Erklärender Text" xfId="343"/>
    <cellStyle name="Euro" xfId="344"/>
    <cellStyle name="Euro 2" xfId="345"/>
    <cellStyle name="Euro 2 2" xfId="1167"/>
    <cellStyle name="Euro 3" xfId="346"/>
    <cellStyle name="Euro 4" xfId="347"/>
    <cellStyle name="Euro 5" xfId="348"/>
    <cellStyle name="Euro 6" xfId="349"/>
    <cellStyle name="Euro 7" xfId="350"/>
    <cellStyle name="Euro 8" xfId="1168"/>
    <cellStyle name="Euro 9" xfId="1169"/>
    <cellStyle name="Exception" xfId="351"/>
    <cellStyle name="Explanatory Text 2" xfId="352"/>
    <cellStyle name="External Links" xfId="353"/>
    <cellStyle name="Extra Large" xfId="354"/>
    <cellStyle name="EY House" xfId="355"/>
    <cellStyle name="EY%colcalc" xfId="356"/>
    <cellStyle name="EY%input" xfId="357"/>
    <cellStyle name="EY%rowcalc" xfId="358"/>
    <cellStyle name="EY0dp" xfId="359"/>
    <cellStyle name="EY1dp" xfId="360"/>
    <cellStyle name="EY2dp" xfId="361"/>
    <cellStyle name="EY3dp" xfId="362"/>
    <cellStyle name="EYColumnHeading" xfId="363"/>
    <cellStyle name="EYHeading1" xfId="364"/>
    <cellStyle name="EYheading2" xfId="365"/>
    <cellStyle name="EYheading3" xfId="366"/>
    <cellStyle name="EYnumber" xfId="367"/>
    <cellStyle name="EYSheetHeader1" xfId="368"/>
    <cellStyle name="EYtext" xfId="369"/>
    <cellStyle name="Ezres" xfId="1" builtinId="3"/>
    <cellStyle name="Factor" xfId="370"/>
    <cellStyle name="Färg1" xfId="371"/>
    <cellStyle name="Färg2" xfId="372"/>
    <cellStyle name="Färg3" xfId="373"/>
    <cellStyle name="Färg4" xfId="374"/>
    <cellStyle name="Färg5" xfId="375"/>
    <cellStyle name="Färg6" xfId="376"/>
    <cellStyle name="Feed Label" xfId="377"/>
    <cellStyle name="Feeder Field" xfId="378"/>
    <cellStyle name="Figyelmeztetés 2" xfId="1170"/>
    <cellStyle name="Fine" xfId="379"/>
    <cellStyle name="Fixed3 - Style3" xfId="380"/>
    <cellStyle name="Forklarende tekst" xfId="382"/>
    <cellStyle name="Förklarande text" xfId="381"/>
    <cellStyle name="From" xfId="383"/>
    <cellStyle name="FS_reporting" xfId="384"/>
    <cellStyle name="Gap" xfId="385"/>
    <cellStyle name="Gap 2" xfId="990"/>
    <cellStyle name="Geras" xfId="386"/>
    <cellStyle name="God" xfId="387"/>
    <cellStyle name="Good 2" xfId="388"/>
    <cellStyle name="Greyed out" xfId="389"/>
    <cellStyle name="Gut" xfId="390"/>
    <cellStyle name="Halb" xfId="391"/>
    <cellStyle name="Halb 2" xfId="1171"/>
    <cellStyle name="Halb 3" xfId="1172"/>
    <cellStyle name="Hea" xfId="392"/>
    <cellStyle name="Hea 2" xfId="1173"/>
    <cellStyle name="Hea 3" xfId="1174"/>
    <cellStyle name="Header" xfId="393"/>
    <cellStyle name="Heading" xfId="394"/>
    <cellStyle name="Heading 1 2" xfId="395"/>
    <cellStyle name="Heading 2 2" xfId="396"/>
    <cellStyle name="Heading 3 2" xfId="397"/>
    <cellStyle name="Heading 4 2" xfId="398"/>
    <cellStyle name="HELV8BLUE" xfId="399"/>
    <cellStyle name="Hivatkozott cella 2" xfId="1175"/>
    <cellStyle name="Hoiatustekst" xfId="400"/>
    <cellStyle name="Hoiatustekst 2" xfId="1176"/>
    <cellStyle name="Hoiatustekst 3" xfId="1177"/>
    <cellStyle name="Huomautus" xfId="401"/>
    <cellStyle name="Huomautus 2" xfId="402"/>
    <cellStyle name="Huono" xfId="403"/>
    <cellStyle name="hvb mjhgvhgv" xfId="404"/>
    <cellStyle name="Hyperlink 2" xfId="405"/>
    <cellStyle name="Hyperlink 3" xfId="10"/>
    <cellStyle name="Hyvä" xfId="406"/>
    <cellStyle name="Incorrecto" xfId="407"/>
    <cellStyle name="Indata" xfId="408"/>
    <cellStyle name="Index FITT" xfId="409"/>
    <cellStyle name="Input (StyleA)" xfId="410"/>
    <cellStyle name="Input 1" xfId="411"/>
    <cellStyle name="Input 2" xfId="412"/>
    <cellStyle name="Input 3" xfId="413"/>
    <cellStyle name="Input 4" xfId="414"/>
    <cellStyle name="Input 5" xfId="415"/>
    <cellStyle name="Input 6" xfId="416"/>
    <cellStyle name="Input Cell" xfId="417"/>
    <cellStyle name="Insatisfaisant" xfId="418"/>
    <cellStyle name="Insatisfaisant 2" xfId="1178"/>
    <cellStyle name="Instructions" xfId="419"/>
    <cellStyle name="Įspėjimo tekstas" xfId="420"/>
    <cellStyle name="Išvestis" xfId="421"/>
    <cellStyle name="Įvestis" xfId="422"/>
    <cellStyle name="Jegyzet 2" xfId="1179"/>
    <cellStyle name="Jelölőszín (1) 2" xfId="1180"/>
    <cellStyle name="Jelölőszín (2) 2" xfId="1181"/>
    <cellStyle name="Jelölőszín (3) 2" xfId="1182"/>
    <cellStyle name="Jelölőszín (4) 2" xfId="1183"/>
    <cellStyle name="Jelölőszín (5) 2" xfId="1184"/>
    <cellStyle name="Jelölőszín (6) 2" xfId="1185"/>
    <cellStyle name="Jelölőszín 2" xfId="1281" builtinId="33"/>
    <cellStyle name="Jelölőszín 6" xfId="1282" builtinId="49"/>
    <cellStyle name="Jó 2" xfId="1186"/>
    <cellStyle name="Kimenet 2" xfId="1187"/>
    <cellStyle name="Kokku" xfId="423"/>
    <cellStyle name="Kokku 2" xfId="1188"/>
    <cellStyle name="Kokku 3" xfId="1189"/>
    <cellStyle name="Komma 2" xfId="424"/>
    <cellStyle name="Komma 2 2" xfId="991"/>
    <cellStyle name="Komma 3" xfId="425"/>
    <cellStyle name="Komma 3 2" xfId="992"/>
    <cellStyle name="Komma 4" xfId="426"/>
    <cellStyle name="Komma 4 2" xfId="993"/>
    <cellStyle name="Kontrollcell" xfId="427"/>
    <cellStyle name="Kontroller celle" xfId="428"/>
    <cellStyle name="Kontrolli lahtrit" xfId="429"/>
    <cellStyle name="Kontrolli lahtrit 2" xfId="1190"/>
    <cellStyle name="Kontrolli lahtrit 3" xfId="1191"/>
    <cellStyle name="KPMG Heading 1" xfId="430"/>
    <cellStyle name="KPMG Heading 2" xfId="431"/>
    <cellStyle name="KPMG Heading 3" xfId="432"/>
    <cellStyle name="KPMG Heading 4" xfId="433"/>
    <cellStyle name="KPMG Normal" xfId="434"/>
    <cellStyle name="KPMG Normal Text" xfId="435"/>
    <cellStyle name="Lable_1" xfId="436"/>
    <cellStyle name="Länkad cell" xfId="437"/>
    <cellStyle name="Large" xfId="438"/>
    <cellStyle name="Laskenta" xfId="439"/>
    <cellStyle name="Lingitud lahter" xfId="440"/>
    <cellStyle name="Lingitud lahter 2" xfId="1192"/>
    <cellStyle name="Lingitud lahter 3" xfId="1193"/>
    <cellStyle name="Linked Cell 2" xfId="441"/>
    <cellStyle name="Linkitetty solu" xfId="442"/>
    <cellStyle name="Lookup References" xfId="443"/>
    <cellStyle name="Magyarázó szöveg 2" xfId="1194"/>
    <cellStyle name="Markeringsfarve1" xfId="444"/>
    <cellStyle name="Markeringsfarve2" xfId="445"/>
    <cellStyle name="Markeringsfarve3" xfId="446"/>
    <cellStyle name="Markeringsfarve4" xfId="447"/>
    <cellStyle name="Markeringsfarve5" xfId="448"/>
    <cellStyle name="Markeringsfarve6" xfId="449"/>
    <cellStyle name="Märkus" xfId="450"/>
    <cellStyle name="Märkus 2" xfId="1195"/>
    <cellStyle name="Märkus 3" xfId="1196"/>
    <cellStyle name="Medium" xfId="451"/>
    <cellStyle name="Migliaia (0)_Brazil" xfId="452"/>
    <cellStyle name="Migliaia [0] 2" xfId="453"/>
    <cellStyle name="Migliaia [0] 2 2" xfId="454"/>
    <cellStyle name="Migliaia [0] 2 2 2" xfId="995"/>
    <cellStyle name="Migliaia [0] 2 3" xfId="994"/>
    <cellStyle name="Migliaia [0] 3" xfId="455"/>
    <cellStyle name="Migliaia [0] 3 2" xfId="456"/>
    <cellStyle name="Migliaia [0] 3 2 2" xfId="997"/>
    <cellStyle name="Migliaia [0] 3 3" xfId="996"/>
    <cellStyle name="Migliaia [0] 4" xfId="457"/>
    <cellStyle name="Migliaia [0] 4 2" xfId="458"/>
    <cellStyle name="Migliaia [0] 4 2 2" xfId="999"/>
    <cellStyle name="Migliaia [0] 4 3" xfId="998"/>
    <cellStyle name="Migliaia [0] 5" xfId="459"/>
    <cellStyle name="Migliaia [0] 5 2" xfId="460"/>
    <cellStyle name="Migliaia [0] 5 2 2" xfId="1001"/>
    <cellStyle name="Migliaia [0] 5 3" xfId="1000"/>
    <cellStyle name="Migliaia [0] 6" xfId="461"/>
    <cellStyle name="Migliaia [0] 6 2" xfId="1002"/>
    <cellStyle name="Migliaia [0] 7" xfId="462"/>
    <cellStyle name="Migliaia [0] 7 2" xfId="1003"/>
    <cellStyle name="Migliaia 10" xfId="463"/>
    <cellStyle name="Migliaia 10 2" xfId="1004"/>
    <cellStyle name="Migliaia 11" xfId="464"/>
    <cellStyle name="Migliaia 11 2" xfId="1005"/>
    <cellStyle name="Migliaia 12" xfId="465"/>
    <cellStyle name="Migliaia 12 2" xfId="1006"/>
    <cellStyle name="Migliaia 13" xfId="466"/>
    <cellStyle name="Migliaia 13 2" xfId="1007"/>
    <cellStyle name="Migliaia 14" xfId="467"/>
    <cellStyle name="Migliaia 14 2" xfId="1008"/>
    <cellStyle name="Migliaia 15" xfId="468"/>
    <cellStyle name="Migliaia 15 2" xfId="1009"/>
    <cellStyle name="Migliaia 16" xfId="469"/>
    <cellStyle name="Migliaia 16 2" xfId="1010"/>
    <cellStyle name="Migliaia 17" xfId="470"/>
    <cellStyle name="Migliaia 17 2" xfId="1011"/>
    <cellStyle name="Migliaia 18" xfId="471"/>
    <cellStyle name="Migliaia 18 2" xfId="1012"/>
    <cellStyle name="Migliaia 19" xfId="472"/>
    <cellStyle name="Migliaia 19 2" xfId="1013"/>
    <cellStyle name="Migliaia 2" xfId="473"/>
    <cellStyle name="Migliaia 2 2" xfId="474"/>
    <cellStyle name="Migliaia 2 2 2" xfId="1015"/>
    <cellStyle name="Migliaia 2 3" xfId="1014"/>
    <cellStyle name="Migliaia 20" xfId="475"/>
    <cellStyle name="Migliaia 20 2" xfId="1016"/>
    <cellStyle name="Migliaia 21" xfId="476"/>
    <cellStyle name="Migliaia 21 2" xfId="1017"/>
    <cellStyle name="Migliaia 22" xfId="477"/>
    <cellStyle name="Migliaia 22 2" xfId="1018"/>
    <cellStyle name="Migliaia 23" xfId="478"/>
    <cellStyle name="Migliaia 23 2" xfId="1019"/>
    <cellStyle name="Migliaia 24" xfId="479"/>
    <cellStyle name="Migliaia 24 2" xfId="1020"/>
    <cellStyle name="Migliaia 25" xfId="480"/>
    <cellStyle name="Migliaia 25 2" xfId="1021"/>
    <cellStyle name="Migliaia 26" xfId="481"/>
    <cellStyle name="Migliaia 26 2" xfId="1022"/>
    <cellStyle name="Migliaia 27" xfId="482"/>
    <cellStyle name="Migliaia 27 2" xfId="1023"/>
    <cellStyle name="Migliaia 28" xfId="483"/>
    <cellStyle name="Migliaia 28 2" xfId="1024"/>
    <cellStyle name="Migliaia 29" xfId="484"/>
    <cellStyle name="Migliaia 29 2" xfId="1025"/>
    <cellStyle name="Migliaia 3" xfId="485"/>
    <cellStyle name="Migliaia 3 2" xfId="486"/>
    <cellStyle name="Migliaia 3 2 2" xfId="1027"/>
    <cellStyle name="Migliaia 3 3" xfId="1026"/>
    <cellStyle name="Migliaia 30" xfId="487"/>
    <cellStyle name="Migliaia 30 2" xfId="1028"/>
    <cellStyle name="Migliaia 31" xfId="488"/>
    <cellStyle name="Migliaia 31 2" xfId="1029"/>
    <cellStyle name="Migliaia 32" xfId="489"/>
    <cellStyle name="Migliaia 32 2" xfId="1030"/>
    <cellStyle name="Migliaia 33" xfId="490"/>
    <cellStyle name="Migliaia 33 2" xfId="1031"/>
    <cellStyle name="Migliaia 4" xfId="491"/>
    <cellStyle name="Migliaia 4 2" xfId="1032"/>
    <cellStyle name="Migliaia 5" xfId="492"/>
    <cellStyle name="Migliaia 5 2" xfId="1033"/>
    <cellStyle name="Migliaia 6" xfId="493"/>
    <cellStyle name="Migliaia 6 2" xfId="1034"/>
    <cellStyle name="Migliaia 6 3" xfId="1197"/>
    <cellStyle name="Migliaia 7" xfId="494"/>
    <cellStyle name="Migliaia 7 2" xfId="1035"/>
    <cellStyle name="Migliaia 8" xfId="495"/>
    <cellStyle name="Migliaia 8 2" xfId="1036"/>
    <cellStyle name="Migliaia 9" xfId="496"/>
    <cellStyle name="Migliaia 9 2" xfId="1037"/>
    <cellStyle name="Milliers [0]_FNMA tasse2" xfId="497"/>
    <cellStyle name="Milliers 2" xfId="1198"/>
    <cellStyle name="Milliers_FNMA tasse2" xfId="498"/>
    <cellStyle name="Modelling References" xfId="499"/>
    <cellStyle name="Monétaire [0]_FNMA tasse2" xfId="500"/>
    <cellStyle name="Monétaire_FNMA tasse2" xfId="501"/>
    <cellStyle name="Named Range" xfId="502"/>
    <cellStyle name="Named Range Tag" xfId="503"/>
    <cellStyle name="Named Range_Book2" xfId="504"/>
    <cellStyle name="Neutraali" xfId="505"/>
    <cellStyle name="Neutraalne" xfId="506"/>
    <cellStyle name="Neutraalne 2" xfId="1199"/>
    <cellStyle name="Neutraalne 3" xfId="1200"/>
    <cellStyle name="Neutral 2" xfId="507"/>
    <cellStyle name="Neutral 3" xfId="853"/>
    <cellStyle name="Neutralus" xfId="508"/>
    <cellStyle name="Neutre" xfId="509"/>
    <cellStyle name="Neutre 2" xfId="1201"/>
    <cellStyle name="Normaali 2" xfId="510"/>
    <cellStyle name="Normaali 2 2" xfId="511"/>
    <cellStyle name="Normál" xfId="0" builtinId="0"/>
    <cellStyle name="Normal - Style1" xfId="512"/>
    <cellStyle name="Normal 10" xfId="12"/>
    <cellStyle name="Normal 10 2" xfId="851"/>
    <cellStyle name="Normal 11" xfId="513"/>
    <cellStyle name="Normal 11 2" xfId="1038"/>
    <cellStyle name="Normal 12" xfId="514"/>
    <cellStyle name="Normal 12 2" xfId="1039"/>
    <cellStyle name="Normal 13" xfId="515"/>
    <cellStyle name="Normal 13 2" xfId="1040"/>
    <cellStyle name="Normal 14" xfId="516"/>
    <cellStyle name="Normal 14 2" xfId="1041"/>
    <cellStyle name="Normal 15" xfId="11"/>
    <cellStyle name="Normal 16" xfId="9"/>
    <cellStyle name="Normal 17" xfId="517"/>
    <cellStyle name="Normal 18" xfId="852"/>
    <cellStyle name="Normal 19" xfId="854"/>
    <cellStyle name="Normal 19 2" xfId="1091"/>
    <cellStyle name="Normal 2" xfId="518"/>
    <cellStyle name="Normál 2" xfId="1202"/>
    <cellStyle name="Normal 2 2" xfId="519"/>
    <cellStyle name="Normal 2 2 2" xfId="1203"/>
    <cellStyle name="Normal 2 2 3" xfId="1204"/>
    <cellStyle name="Normal 2 3" xfId="520"/>
    <cellStyle name="Normal 2 3 2" xfId="521"/>
    <cellStyle name="Normal 2 3 2 2" xfId="522"/>
    <cellStyle name="Normal 2 3 2 2 2" xfId="523"/>
    <cellStyle name="Normal 2 3 2 3" xfId="17"/>
    <cellStyle name="Normal 2 3 2 3 2" xfId="524"/>
    <cellStyle name="Normal 2 3 3" xfId="525"/>
    <cellStyle name="Normal 2 3 3 2" xfId="1042"/>
    <cellStyle name="Normal 2 4" xfId="526"/>
    <cellStyle name="Normal 2 5" xfId="527"/>
    <cellStyle name="Normal 20" xfId="1205"/>
    <cellStyle name="Normal 21" xfId="1206"/>
    <cellStyle name="Normal 22" xfId="1207"/>
    <cellStyle name="Normal 23" xfId="1208"/>
    <cellStyle name="Normal 24" xfId="1209"/>
    <cellStyle name="Normal 25" xfId="1210"/>
    <cellStyle name="Normal 26" xfId="1211"/>
    <cellStyle name="Normal 27" xfId="1212"/>
    <cellStyle name="Normal 28" xfId="1213"/>
    <cellStyle name="Normal 29" xfId="1214"/>
    <cellStyle name="Normal 3" xfId="528"/>
    <cellStyle name="Normál 3" xfId="1215"/>
    <cellStyle name="Normal 3 2" xfId="529"/>
    <cellStyle name="Normal 3 3" xfId="530"/>
    <cellStyle name="Normal 3 4" xfId="1216"/>
    <cellStyle name="Normal 4" xfId="531"/>
    <cellStyle name="Normál 4" xfId="1276"/>
    <cellStyle name="Normal 4 2" xfId="532"/>
    <cellStyle name="Normal 4 3" xfId="1217"/>
    <cellStyle name="Normal 5" xfId="533"/>
    <cellStyle name="Normál 5" xfId="1277"/>
    <cellStyle name="Normal 5 2" xfId="1043"/>
    <cellStyle name="Normal 5 3" xfId="1218"/>
    <cellStyle name="Normal 6" xfId="534"/>
    <cellStyle name="Normál 6" xfId="1278"/>
    <cellStyle name="Normal 6 2" xfId="1044"/>
    <cellStyle name="Normal 7" xfId="535"/>
    <cellStyle name="Normál 7" xfId="1279"/>
    <cellStyle name="Normal 7 2" xfId="1045"/>
    <cellStyle name="Normal 79" xfId="15"/>
    <cellStyle name="Normal 8" xfId="536"/>
    <cellStyle name="Normal 8 2" xfId="1046"/>
    <cellStyle name="Normal 9" xfId="537"/>
    <cellStyle name="Normal 9 2" xfId="1047"/>
    <cellStyle name="Normal 9 3" xfId="1219"/>
    <cellStyle name="Normal_fromFrance01" xfId="3"/>
    <cellStyle name="Normal_fromFrance01 3" xfId="7"/>
    <cellStyle name="Normal_fromFrance01 3 2" xfId="1284"/>
    <cellStyle name="Normal_Workshop - Sample-Final- Determined Costs Mt" xfId="2"/>
    <cellStyle name="Normal_Workshop - Sample-Final- Determined Costs Mt 2" xfId="1283"/>
    <cellStyle name="Normale 10" xfId="538"/>
    <cellStyle name="Normale 10 2" xfId="539"/>
    <cellStyle name="Normale 10 3" xfId="540"/>
    <cellStyle name="Normale 10 4" xfId="1048"/>
    <cellStyle name="Normale 11" xfId="541"/>
    <cellStyle name="Normale 11 2" xfId="542"/>
    <cellStyle name="Normale 11 3" xfId="543"/>
    <cellStyle name="Normale 12" xfId="544"/>
    <cellStyle name="Normale 12 2" xfId="545"/>
    <cellStyle name="Normale 12 3" xfId="546"/>
    <cellStyle name="Normale 13" xfId="547"/>
    <cellStyle name="Normale 13 2" xfId="548"/>
    <cellStyle name="Normale 13 3" xfId="549"/>
    <cellStyle name="Normale 14" xfId="550"/>
    <cellStyle name="Normale 14 2" xfId="551"/>
    <cellStyle name="Normale 14 3" xfId="552"/>
    <cellStyle name="Normale 15" xfId="553"/>
    <cellStyle name="Normale 15 2" xfId="554"/>
    <cellStyle name="Normale 15 3" xfId="555"/>
    <cellStyle name="Normale 16" xfId="556"/>
    <cellStyle name="Normale 16 2" xfId="557"/>
    <cellStyle name="Normale 16 3" xfId="558"/>
    <cellStyle name="Normale 17" xfId="559"/>
    <cellStyle name="Normale 17 2" xfId="560"/>
    <cellStyle name="Normale 17 3" xfId="561"/>
    <cellStyle name="Normale 18" xfId="562"/>
    <cellStyle name="Normale 18 2" xfId="563"/>
    <cellStyle name="Normale 18 3" xfId="564"/>
    <cellStyle name="Normale 19" xfId="565"/>
    <cellStyle name="Normale 19 2" xfId="566"/>
    <cellStyle name="Normale 19 3" xfId="567"/>
    <cellStyle name="Normale 2" xfId="568"/>
    <cellStyle name="Normale 2 2" xfId="569"/>
    <cellStyle name="Normale 2 2 2" xfId="570"/>
    <cellStyle name="Normale 2 2 3" xfId="571"/>
    <cellStyle name="Normale 2 2 3 2" xfId="1050"/>
    <cellStyle name="Normale 2 2 4" xfId="1049"/>
    <cellStyle name="Normale 2 3" xfId="572"/>
    <cellStyle name="Normale 2 4" xfId="573"/>
    <cellStyle name="Normale 2 4 2" xfId="1051"/>
    <cellStyle name="Normale 20" xfId="574"/>
    <cellStyle name="Normale 20 2" xfId="575"/>
    <cellStyle name="Normale 20 3" xfId="576"/>
    <cellStyle name="Normale 21" xfId="577"/>
    <cellStyle name="Normale 21 2" xfId="578"/>
    <cellStyle name="Normale 21 3" xfId="579"/>
    <cellStyle name="Normale 22" xfId="580"/>
    <cellStyle name="Normale 22 2" xfId="581"/>
    <cellStyle name="Normale 22 3" xfId="582"/>
    <cellStyle name="Normale 23" xfId="583"/>
    <cellStyle name="Normale 23 2" xfId="584"/>
    <cellStyle name="Normale 23 3" xfId="585"/>
    <cellStyle name="Normale 24" xfId="586"/>
    <cellStyle name="Normale 24 2" xfId="587"/>
    <cellStyle name="Normale 24 3" xfId="588"/>
    <cellStyle name="Normale 25" xfId="589"/>
    <cellStyle name="Normale 25 2" xfId="590"/>
    <cellStyle name="Normale 25 3" xfId="591"/>
    <cellStyle name="Normale 26" xfId="592"/>
    <cellStyle name="Normale 26 2" xfId="593"/>
    <cellStyle name="Normale 26 3" xfId="594"/>
    <cellStyle name="Normale 27" xfId="595"/>
    <cellStyle name="Normale 27 2" xfId="1052"/>
    <cellStyle name="Normale 28" xfId="596"/>
    <cellStyle name="Normale 29" xfId="597"/>
    <cellStyle name="Normale 3" xfId="598"/>
    <cellStyle name="Normale 3 2" xfId="599"/>
    <cellStyle name="Normale 3 3" xfId="600"/>
    <cellStyle name="Normale 3 3 2" xfId="1053"/>
    <cellStyle name="Normale 30" xfId="601"/>
    <cellStyle name="Normale 30 2" xfId="1054"/>
    <cellStyle name="Normale 31" xfId="602"/>
    <cellStyle name="Normale 31 2" xfId="1055"/>
    <cellStyle name="Normale 32" xfId="603"/>
    <cellStyle name="Normale 32 2" xfId="1056"/>
    <cellStyle name="Normale 33" xfId="604"/>
    <cellStyle name="Normale 33 2" xfId="1057"/>
    <cellStyle name="Normale 34" xfId="605"/>
    <cellStyle name="Normale 34 2" xfId="1058"/>
    <cellStyle name="Normale 4" xfId="606"/>
    <cellStyle name="Normale 4 2" xfId="607"/>
    <cellStyle name="Normale 4 2 2" xfId="608"/>
    <cellStyle name="Normale 4 2 2 2" xfId="1061"/>
    <cellStyle name="Normale 4 2 3" xfId="1060"/>
    <cellStyle name="Normale 4 3" xfId="609"/>
    <cellStyle name="Normale 4 3 2" xfId="1062"/>
    <cellStyle name="Normale 4 4" xfId="610"/>
    <cellStyle name="Normale 4 4 2" xfId="1063"/>
    <cellStyle name="Normale 4 5" xfId="611"/>
    <cellStyle name="Normale 4 5 2" xfId="1064"/>
    <cellStyle name="Normale 4 6" xfId="1059"/>
    <cellStyle name="Normale 5" xfId="612"/>
    <cellStyle name="Normale 5 2" xfId="1065"/>
    <cellStyle name="Normale 6" xfId="613"/>
    <cellStyle name="Normale 6 2" xfId="614"/>
    <cellStyle name="Normale 6 3" xfId="1066"/>
    <cellStyle name="Normale 7" xfId="615"/>
    <cellStyle name="Normale 8" xfId="616"/>
    <cellStyle name="Normale 8 2" xfId="617"/>
    <cellStyle name="Normale 8 3" xfId="618"/>
    <cellStyle name="Normale 9" xfId="619"/>
    <cellStyle name="Normale 9 2" xfId="620"/>
    <cellStyle name="Normale 9 3" xfId="621"/>
    <cellStyle name="Normale_Calcolo Tariffa_2006_4T_v01" xfId="622"/>
    <cellStyle name="Normálna 3" xfId="1220"/>
    <cellStyle name="Normalny 2" xfId="623"/>
    <cellStyle name="Normalny 2 2" xfId="624"/>
    <cellStyle name="Normalny 2_MET Table 1" xfId="625"/>
    <cellStyle name="Normalny 4" xfId="626"/>
    <cellStyle name="NorTms8" xfId="627"/>
    <cellStyle name="Notas" xfId="628"/>
    <cellStyle name="Note 2" xfId="629"/>
    <cellStyle name="Notes" xfId="630"/>
    <cellStyle name="Notiz" xfId="631"/>
    <cellStyle name="Number" xfId="632"/>
    <cellStyle name="Number 1" xfId="633"/>
    <cellStyle name="Number Date" xfId="634"/>
    <cellStyle name="Number Date (short)" xfId="635"/>
    <cellStyle name="Number Date_Green" xfId="636"/>
    <cellStyle name="Number II" xfId="637"/>
    <cellStyle name="Number Integer" xfId="638"/>
    <cellStyle name="Otsikko" xfId="639"/>
    <cellStyle name="Otsikko 1" xfId="640"/>
    <cellStyle name="Otsikko 2" xfId="641"/>
    <cellStyle name="Otsikko 3" xfId="642"/>
    <cellStyle name="Otsikko 4" xfId="643"/>
    <cellStyle name="Output 2" xfId="644"/>
    <cellStyle name="Overskrift 1" xfId="645"/>
    <cellStyle name="Overskrift 2" xfId="646"/>
    <cellStyle name="Overskrift 3" xfId="647"/>
    <cellStyle name="Overskrift 4" xfId="648"/>
    <cellStyle name="Összesen 2" xfId="1221"/>
    <cellStyle name="Paryškinimas 1" xfId="649"/>
    <cellStyle name="Paryškinimas 2" xfId="650"/>
    <cellStyle name="Paryškinimas 3" xfId="651"/>
    <cellStyle name="Paryškinimas 4" xfId="652"/>
    <cellStyle name="Paryškinimas 5" xfId="653"/>
    <cellStyle name="Paryškinimas 6" xfId="654"/>
    <cellStyle name="Pastaba" xfId="655"/>
    <cellStyle name="Pastaba 2" xfId="1222"/>
    <cellStyle name="Pastaba 3" xfId="1223"/>
    <cellStyle name="Pavadinimas" xfId="656"/>
    <cellStyle name="Pealkiri" xfId="657"/>
    <cellStyle name="Pealkiri 1" xfId="658"/>
    <cellStyle name="Pealkiri 1 2" xfId="1224"/>
    <cellStyle name="Pealkiri 1 3" xfId="1225"/>
    <cellStyle name="Pealkiri 2" xfId="659"/>
    <cellStyle name="Pealkiri 2 2" xfId="1226"/>
    <cellStyle name="Pealkiri 2 3" xfId="1227"/>
    <cellStyle name="Pealkiri 3" xfId="660"/>
    <cellStyle name="Pealkiri 3 2" xfId="1228"/>
    <cellStyle name="Pealkiri 3 3" xfId="1229"/>
    <cellStyle name="Pealkiri 4" xfId="661"/>
    <cellStyle name="Pealkiri 4 2" xfId="1230"/>
    <cellStyle name="Pealkiri 4 3" xfId="1231"/>
    <cellStyle name="Pealkiri 5" xfId="1232"/>
    <cellStyle name="Pealkiri 6" xfId="1233"/>
    <cellStyle name="Percen - Style2" xfId="662"/>
    <cellStyle name="Percent [0%]" xfId="663"/>
    <cellStyle name="Percent [0.00%]" xfId="664"/>
    <cellStyle name="Percent 10" xfId="665"/>
    <cellStyle name="Percent 10 2" xfId="850"/>
    <cellStyle name="Percent 11" xfId="666"/>
    <cellStyle name="Percent 11 2" xfId="1067"/>
    <cellStyle name="Percent 12" xfId="667"/>
    <cellStyle name="Percent 12 2" xfId="1068"/>
    <cellStyle name="Percent 13" xfId="8"/>
    <cellStyle name="Percent 13 2" xfId="849"/>
    <cellStyle name="Percent 14" xfId="668"/>
    <cellStyle name="Percent 14 2" xfId="1069"/>
    <cellStyle name="Percent 15" xfId="669"/>
    <cellStyle name="Percent 16" xfId="1234"/>
    <cellStyle name="Percent 17" xfId="1235"/>
    <cellStyle name="Percent 18" xfId="1236"/>
    <cellStyle name="Percent 2" xfId="670"/>
    <cellStyle name="Percent 2 2" xfId="671"/>
    <cellStyle name="Percent 2 2 2" xfId="672"/>
    <cellStyle name="Percent 2 2 2 2" xfId="13"/>
    <cellStyle name="Percent 2 2 2 2 2" xfId="673"/>
    <cellStyle name="Percent 2 2 3" xfId="1237"/>
    <cellStyle name="Percent 2 3" xfId="674"/>
    <cellStyle name="Percent 2 4" xfId="5"/>
    <cellStyle name="Percent 2 5" xfId="1070"/>
    <cellStyle name="Percent 3" xfId="675"/>
    <cellStyle name="Percent 3 2" xfId="676"/>
    <cellStyle name="Percent 3 3" xfId="677"/>
    <cellStyle name="Percent 3 3 2" xfId="1094"/>
    <cellStyle name="Percent 33" xfId="1238"/>
    <cellStyle name="Percent 4" xfId="678"/>
    <cellStyle name="Percent 4 2" xfId="679"/>
    <cellStyle name="Percent 4 3" xfId="1239"/>
    <cellStyle name="Percent 5" xfId="6"/>
    <cellStyle name="Percent 5 2" xfId="4"/>
    <cellStyle name="Percent 5 2 2" xfId="1093"/>
    <cellStyle name="Percent 5 3" xfId="1071"/>
    <cellStyle name="Percent 6" xfId="680"/>
    <cellStyle name="Percent 6 2" xfId="1072"/>
    <cellStyle name="Percent 7" xfId="681"/>
    <cellStyle name="Percent 7 2" xfId="1073"/>
    <cellStyle name="Percent 8" xfId="682"/>
    <cellStyle name="Percent 8 2" xfId="1074"/>
    <cellStyle name="Percent 9" xfId="683"/>
    <cellStyle name="Percent 9 2" xfId="1075"/>
    <cellStyle name="Percentuale 10" xfId="684"/>
    <cellStyle name="Percentuale 10 2" xfId="1076"/>
    <cellStyle name="Percentuale 11" xfId="685"/>
    <cellStyle name="Percentuale 11 2" xfId="1077"/>
    <cellStyle name="Percentuale 12" xfId="686"/>
    <cellStyle name="Percentuale 12 2" xfId="1078"/>
    <cellStyle name="Percentuale 13" xfId="687"/>
    <cellStyle name="Percentuale 13 2" xfId="1079"/>
    <cellStyle name="Percentuale 2" xfId="688"/>
    <cellStyle name="Percentuale 2 2" xfId="689"/>
    <cellStyle name="Percentuale 3" xfId="690"/>
    <cellStyle name="Percentuale 3 2" xfId="691"/>
    <cellStyle name="Percentuale 4" xfId="692"/>
    <cellStyle name="Percentuale 5" xfId="693"/>
    <cellStyle name="Percentuale 5 2" xfId="1080"/>
    <cellStyle name="Percentuale 6" xfId="694"/>
    <cellStyle name="Percentuale 6 2" xfId="1081"/>
    <cellStyle name="Percentuale 7" xfId="695"/>
    <cellStyle name="Percentuale 7 2" xfId="1082"/>
    <cellStyle name="Percentuale 8" xfId="696"/>
    <cellStyle name="Percentuale 8 2" xfId="1083"/>
    <cellStyle name="Percentuale 9" xfId="697"/>
    <cellStyle name="pivot item labels &amp; totals" xfId="698"/>
    <cellStyle name="pivot nation" xfId="699"/>
    <cellStyle name="pivotdata" xfId="700"/>
    <cellStyle name="pivotdata 2" xfId="701"/>
    <cellStyle name="pivotdata_Cyprus en route fin 11 Nov - DUR" xfId="702"/>
    <cellStyle name="Pourcentage 2" xfId="1240"/>
    <cellStyle name="Pourcentage 3" xfId="1241"/>
    <cellStyle name="Pourcentage_tocmodel_final" xfId="703"/>
    <cellStyle name="Procent 2" xfId="704"/>
    <cellStyle name="Procent 2 2" xfId="705"/>
    <cellStyle name="Procent 2 2 2" xfId="1084"/>
    <cellStyle name="Procent 2 3" xfId="706"/>
    <cellStyle name="Procent 3" xfId="707"/>
    <cellStyle name="Procentowy 2" xfId="708"/>
    <cellStyle name="Profile" xfId="709"/>
    <cellStyle name="Prosentti 2" xfId="1242"/>
    <cellStyle name="Prozent 2" xfId="710"/>
    <cellStyle name="Prozent 2 2" xfId="711"/>
    <cellStyle name="Prozent 2 2 2" xfId="1086"/>
    <cellStyle name="Prozent 2 3" xfId="1085"/>
    <cellStyle name="ROA Ref" xfId="712"/>
    <cellStyle name="Rõhk1" xfId="713"/>
    <cellStyle name="Rõhk1 2" xfId="1243"/>
    <cellStyle name="Rõhk1 3" xfId="1244"/>
    <cellStyle name="Rõhk2" xfId="714"/>
    <cellStyle name="Rõhk2 2" xfId="1245"/>
    <cellStyle name="Rõhk2 3" xfId="1246"/>
    <cellStyle name="Rõhk3" xfId="715"/>
    <cellStyle name="Rõhk3 2" xfId="1247"/>
    <cellStyle name="Rõhk3 3" xfId="1248"/>
    <cellStyle name="Rõhk4" xfId="716"/>
    <cellStyle name="Rõhk4 2" xfId="1249"/>
    <cellStyle name="Rõhk4 3" xfId="1250"/>
    <cellStyle name="Rõhk5" xfId="717"/>
    <cellStyle name="Rõhk5 2" xfId="1251"/>
    <cellStyle name="Rõhk5 3" xfId="1252"/>
    <cellStyle name="Rõhk6" xfId="718"/>
    <cellStyle name="Rõhk6 2" xfId="1253"/>
    <cellStyle name="Rõhk6 3" xfId="1254"/>
    <cellStyle name="Rossz" xfId="1280" builtinId="27"/>
    <cellStyle name="Rossz 2" xfId="1255"/>
    <cellStyle name="Rubrik" xfId="719"/>
    <cellStyle name="Rubrik 1" xfId="720"/>
    <cellStyle name="Rubrik 2" xfId="721"/>
    <cellStyle name="Rubrik 3" xfId="722"/>
    <cellStyle name="Rubrik 4" xfId="723"/>
    <cellStyle name="Rubrik_Table 2 Unit Rate" xfId="724"/>
    <cellStyle name="Salida" xfId="725"/>
    <cellStyle name="Sammenkædet celle" xfId="726"/>
    <cellStyle name="SAPBEXaggData" xfId="727"/>
    <cellStyle name="SAPBEXaggDataEmph" xfId="728"/>
    <cellStyle name="SAPBEXaggItem" xfId="729"/>
    <cellStyle name="SAPBEXaggItemX" xfId="730"/>
    <cellStyle name="SAPBEXchaText" xfId="731"/>
    <cellStyle name="SAPBEXexcBad7" xfId="732"/>
    <cellStyle name="SAPBEXexcBad8" xfId="733"/>
    <cellStyle name="SAPBEXexcBad9" xfId="734"/>
    <cellStyle name="SAPBEXexcCritical4" xfId="735"/>
    <cellStyle name="SAPBEXexcCritical5" xfId="736"/>
    <cellStyle name="SAPBEXexcCritical6" xfId="737"/>
    <cellStyle name="SAPBEXexcGood1" xfId="738"/>
    <cellStyle name="SAPBEXexcGood2" xfId="739"/>
    <cellStyle name="SAPBEXexcGood3" xfId="740"/>
    <cellStyle name="SAPBEXfilterDrill" xfId="741"/>
    <cellStyle name="SAPBEXfilterItem" xfId="742"/>
    <cellStyle name="SAPBEXfilterText" xfId="743"/>
    <cellStyle name="SAPBEXformats" xfId="744"/>
    <cellStyle name="SAPBEXheaderItem" xfId="745"/>
    <cellStyle name="SAPBEXheaderText" xfId="746"/>
    <cellStyle name="SAPBEXHLevel0" xfId="747"/>
    <cellStyle name="SAPBEXHLevel0X" xfId="748"/>
    <cellStyle name="SAPBEXHLevel1" xfId="749"/>
    <cellStyle name="SAPBEXHLevel1X" xfId="750"/>
    <cellStyle name="SAPBEXHLevel2" xfId="751"/>
    <cellStyle name="SAPBEXHLevel2X" xfId="752"/>
    <cellStyle name="SAPBEXHLevel3" xfId="753"/>
    <cellStyle name="SAPBEXHLevel3X" xfId="754"/>
    <cellStyle name="SAPBEXresData" xfId="755"/>
    <cellStyle name="SAPBEXresDataEmph" xfId="756"/>
    <cellStyle name="SAPBEXresItem" xfId="757"/>
    <cellStyle name="SAPBEXresItemX" xfId="758"/>
    <cellStyle name="SAPBEXstdData" xfId="759"/>
    <cellStyle name="SAPBEXstdDataEmph" xfId="760"/>
    <cellStyle name="SAPBEXstdItem" xfId="761"/>
    <cellStyle name="SAPBEXstdItemX" xfId="762"/>
    <cellStyle name="SAPBEXtitle" xfId="763"/>
    <cellStyle name="SAPBEXundefined" xfId="764"/>
    <cellStyle name="Satisfaisant" xfId="765"/>
    <cellStyle name="Satisfaisant 2" xfId="1256"/>
    <cellStyle name="Schlecht" xfId="766"/>
    <cellStyle name="Section_End" xfId="767"/>
    <cellStyle name="Selgitav tekst" xfId="768"/>
    <cellStyle name="Selgitav tekst 2" xfId="1257"/>
    <cellStyle name="Selgitav tekst 3" xfId="1258"/>
    <cellStyle name="Selittävä teksti" xfId="769"/>
    <cellStyle name="Semleges 2" xfId="1259"/>
    <cellStyle name="Sheet Done" xfId="770"/>
    <cellStyle name="Sisestus" xfId="771"/>
    <cellStyle name="Sisestus 2" xfId="1260"/>
    <cellStyle name="Sisestus 3" xfId="1261"/>
    <cellStyle name="Skaičiavimas" xfId="772"/>
    <cellStyle name="Small" xfId="773"/>
    <cellStyle name="Sortie" xfId="774"/>
    <cellStyle name="Sortie 2" xfId="1262"/>
    <cellStyle name="Source Field - Green" xfId="775"/>
    <cellStyle name="Source Field - Green 2" xfId="1087"/>
    <cellStyle name="Standaard_BoQ Lot B2 Airfield Lighting" xfId="1263"/>
    <cellStyle name="Standard 2" xfId="776"/>
    <cellStyle name="Standard 3" xfId="777"/>
    <cellStyle name="Standard 4" xfId="778"/>
    <cellStyle name="Standard 4 2" xfId="1088"/>
    <cellStyle name="Standard,f,u" xfId="779"/>
    <cellStyle name="Standard,Helv 8" xfId="780"/>
    <cellStyle name="Standard_Agip_Zusammenfassung" xfId="781"/>
    <cellStyle name="Stile 1" xfId="782"/>
    <cellStyle name="Style 1" xfId="783"/>
    <cellStyle name="Sub totals" xfId="784"/>
    <cellStyle name="Subtotal (line)" xfId="785"/>
    <cellStyle name="Suma" xfId="786"/>
    <cellStyle name="Summa" xfId="787"/>
    <cellStyle name="Susietas langelis" xfId="788"/>
    <cellStyle name="Syöttö" xfId="789"/>
    <cellStyle name="Számítás 2" xfId="1264"/>
    <cellStyle name="Százalék" xfId="14" builtinId="5"/>
    <cellStyle name="Százalék 2" xfId="1265"/>
    <cellStyle name="Százalék 3" xfId="1266"/>
    <cellStyle name="TableBorder" xfId="790"/>
    <cellStyle name="Tarkistussolu" xfId="791"/>
    <cellStyle name="Texte explicatif" xfId="792"/>
    <cellStyle name="Texte explicatif 2" xfId="1267"/>
    <cellStyle name="Texto de advertencia" xfId="793"/>
    <cellStyle name="Texto explicativo" xfId="794"/>
    <cellStyle name="Thousands" xfId="795"/>
    <cellStyle name="Tikrinimo langelis" xfId="796"/>
    <cellStyle name="TimeReport" xfId="797"/>
    <cellStyle name="Titel" xfId="798"/>
    <cellStyle name="Title 1" xfId="799"/>
    <cellStyle name="Title 2" xfId="800"/>
    <cellStyle name="Title 3" xfId="801"/>
    <cellStyle name="Title 4" xfId="802"/>
    <cellStyle name="Title 5" xfId="803"/>
    <cellStyle name="Titre" xfId="804"/>
    <cellStyle name="Titre 2" xfId="1268"/>
    <cellStyle name="Titre 1" xfId="805"/>
    <cellStyle name="Titre 1 2" xfId="1269"/>
    <cellStyle name="Titre 2" xfId="806"/>
    <cellStyle name="Titre 2 2" xfId="1270"/>
    <cellStyle name="Titre 3" xfId="807"/>
    <cellStyle name="Titre 3 2" xfId="1271"/>
    <cellStyle name="Titre 4" xfId="808"/>
    <cellStyle name="Titre 4 2" xfId="1272"/>
    <cellStyle name="Titre_APPOGGIO 2010-2014" xfId="809"/>
    <cellStyle name="Titulo" xfId="810"/>
    <cellStyle name="Título" xfId="811"/>
    <cellStyle name="Título 1" xfId="812"/>
    <cellStyle name="Título 2" xfId="813"/>
    <cellStyle name="Título 3" xfId="814"/>
    <cellStyle name="To" xfId="815"/>
    <cellStyle name="Total (line)" xfId="816"/>
    <cellStyle name="Total 2" xfId="817"/>
    <cellStyle name="Total 3" xfId="818"/>
    <cellStyle name="Total 4" xfId="819"/>
    <cellStyle name="Total 5" xfId="820"/>
    <cellStyle name="Totals" xfId="821"/>
    <cellStyle name="tr" xfId="822"/>
    <cellStyle name="Tulostus" xfId="823"/>
    <cellStyle name="Ugyldig" xfId="830"/>
    <cellStyle name="Under Construction Flag" xfId="831"/>
    <cellStyle name="Under Construction Flag 2" xfId="1090"/>
    <cellStyle name="UserInstructions" xfId="832"/>
    <cellStyle name="Utdata" xfId="833"/>
    <cellStyle name="Überschrift" xfId="824"/>
    <cellStyle name="Überschrift 1" xfId="825"/>
    <cellStyle name="Überschrift 2" xfId="826"/>
    <cellStyle name="Überschrift 3" xfId="827"/>
    <cellStyle name="Überschrift 4" xfId="828"/>
    <cellStyle name="Überschrift_CRCO_macros" xfId="829"/>
    <cellStyle name="Väljund" xfId="834"/>
    <cellStyle name="Väljund 2" xfId="1273"/>
    <cellStyle name="Väljund 3" xfId="1274"/>
    <cellStyle name="Valuta (0)_Brazil" xfId="835"/>
    <cellStyle name="Valuta 2" xfId="836"/>
    <cellStyle name="Varningstext" xfId="837"/>
    <cellStyle name="Varoitusteksti" xfId="838"/>
    <cellStyle name="Vérification" xfId="839"/>
    <cellStyle name="Vérification 2" xfId="1275"/>
    <cellStyle name="Verknüpfte Zelle" xfId="840"/>
    <cellStyle name="Very Large" xfId="841"/>
    <cellStyle name="Währung [0]_aM120029" xfId="842"/>
    <cellStyle name="Währung_aM120029" xfId="843"/>
    <cellStyle name="Warnender Text" xfId="844"/>
    <cellStyle name="Warning Text 2" xfId="845"/>
    <cellStyle name="WingDings" xfId="846"/>
    <cellStyle name="WIP" xfId="847"/>
    <cellStyle name="Zelle überprüfen" xfId="848"/>
  </cellStyles>
  <dxfs count="45"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45"/>
  <sheetViews>
    <sheetView zoomScale="55" zoomScaleNormal="55" workbookViewId="0">
      <selection activeCell="A130" sqref="A130"/>
    </sheetView>
  </sheetViews>
  <sheetFormatPr defaultColWidth="9.5703125" defaultRowHeight="15" outlineLevelRow="1"/>
  <cols>
    <col min="1" max="1" width="9.5703125" style="297" customWidth="1"/>
    <col min="2" max="2" width="5.85546875" style="298" bestFit="1" customWidth="1"/>
    <col min="3" max="3" width="119.42578125" style="247" customWidth="1"/>
    <col min="4" max="4" width="8.7109375" style="246" customWidth="1"/>
    <col min="5" max="12" width="13.140625" style="246" customWidth="1"/>
    <col min="13" max="17" width="13.140625" style="247" customWidth="1"/>
    <col min="18" max="16384" width="9.5703125" style="247"/>
  </cols>
  <sheetData>
    <row r="1" spans="1:17">
      <c r="A1" s="1405" t="s">
        <v>66</v>
      </c>
      <c r="B1" s="1405"/>
      <c r="C1" s="1405"/>
    </row>
    <row r="2" spans="1:17">
      <c r="A2" s="1406" t="b">
        <v>1</v>
      </c>
      <c r="B2" s="1406"/>
      <c r="C2" s="248" t="s">
        <v>67</v>
      </c>
    </row>
    <row r="3" spans="1:17">
      <c r="A3" s="1407" t="b">
        <v>1</v>
      </c>
      <c r="B3" s="1407"/>
      <c r="C3" s="248" t="s">
        <v>68</v>
      </c>
    </row>
    <row r="4" spans="1:17">
      <c r="A4" s="1408" t="b">
        <v>0</v>
      </c>
      <c r="B4" s="1408"/>
      <c r="C4" s="248" t="s">
        <v>69</v>
      </c>
    </row>
    <row r="5" spans="1:17">
      <c r="A5" s="1407" t="b">
        <v>0</v>
      </c>
      <c r="B5" s="1407"/>
      <c r="C5" s="248" t="s">
        <v>70</v>
      </c>
    </row>
    <row r="6" spans="1:17">
      <c r="A6" s="1404" t="s">
        <v>71</v>
      </c>
      <c r="B6" s="1404"/>
      <c r="C6" s="248" t="s">
        <v>72</v>
      </c>
    </row>
    <row r="7" spans="1:17">
      <c r="A7" s="1409" t="s">
        <v>73</v>
      </c>
      <c r="B7" s="1409"/>
      <c r="C7" s="248" t="s">
        <v>74</v>
      </c>
    </row>
    <row r="8" spans="1:17" ht="14.45" customHeight="1">
      <c r="A8" s="249"/>
      <c r="B8" s="250"/>
      <c r="C8" s="251"/>
      <c r="D8" s="252"/>
      <c r="E8" s="1412" t="s">
        <v>149</v>
      </c>
      <c r="F8" s="1413"/>
      <c r="G8" s="1413"/>
      <c r="H8" s="1413"/>
      <c r="I8" s="1413"/>
      <c r="J8" s="1414"/>
      <c r="K8" s="1411" t="s">
        <v>148</v>
      </c>
      <c r="L8" s="1411"/>
      <c r="M8" s="1411" t="s">
        <v>147</v>
      </c>
      <c r="N8" s="1411"/>
      <c r="O8" s="1411"/>
      <c r="P8" s="1411"/>
      <c r="Q8" s="1411"/>
    </row>
    <row r="9" spans="1:17" ht="24">
      <c r="A9" s="1410" t="s">
        <v>146</v>
      </c>
      <c r="B9" s="1410"/>
      <c r="C9" s="1410"/>
      <c r="D9" s="253" t="s">
        <v>75</v>
      </c>
      <c r="E9" s="302">
        <v>2012</v>
      </c>
      <c r="F9" s="255">
        <v>2013</v>
      </c>
      <c r="G9" s="255">
        <v>2014</v>
      </c>
      <c r="H9" s="255">
        <v>2015</v>
      </c>
      <c r="I9" s="255">
        <v>2016</v>
      </c>
      <c r="J9" s="303">
        <v>2017</v>
      </c>
      <c r="K9" s="301">
        <v>2018</v>
      </c>
      <c r="L9" s="256">
        <v>2019</v>
      </c>
      <c r="M9" s="254">
        <v>2020</v>
      </c>
      <c r="N9" s="255">
        <v>2021</v>
      </c>
      <c r="O9" s="255">
        <v>2022</v>
      </c>
      <c r="P9" s="255">
        <v>2023</v>
      </c>
      <c r="Q9" s="256">
        <v>2024</v>
      </c>
    </row>
    <row r="10" spans="1:17" s="262" customFormat="1" ht="21" customHeight="1">
      <c r="A10" s="257" t="s">
        <v>76</v>
      </c>
      <c r="B10" s="258" t="s">
        <v>77</v>
      </c>
      <c r="C10" s="259" t="s">
        <v>78</v>
      </c>
      <c r="D10" s="260"/>
      <c r="E10" s="299"/>
      <c r="F10" s="299"/>
      <c r="G10" s="299"/>
      <c r="H10" s="261"/>
      <c r="I10" s="261"/>
      <c r="J10" s="261"/>
      <c r="K10" s="261"/>
      <c r="L10" s="261"/>
      <c r="M10" s="261"/>
      <c r="N10" s="261"/>
      <c r="O10" s="261"/>
      <c r="P10" s="261"/>
      <c r="Q10" s="261"/>
    </row>
    <row r="11" spans="1:17" s="268" customFormat="1">
      <c r="A11" s="263" t="s">
        <v>79</v>
      </c>
      <c r="B11" s="264" t="s">
        <v>80</v>
      </c>
      <c r="C11" s="265" t="s">
        <v>81</v>
      </c>
      <c r="D11" s="266">
        <v>3</v>
      </c>
      <c r="E11" s="267" t="b">
        <f>ROUND('T1'!C61,$D$11)=ROUND('T1 ANSP'!C61+'T1 MET'!C61+'T1 NSA'!C61,$D$11)</f>
        <v>1</v>
      </c>
      <c r="F11" s="267" t="b">
        <f>ROUND('T1'!D61,$D$11)=ROUND('T1 ANSP'!D61+'T1 MET'!D61+'T1 NSA'!D61,$D$11)</f>
        <v>1</v>
      </c>
      <c r="G11" s="267" t="b">
        <f>ROUND('T1'!E61,$D$11)=ROUND('T1 ANSP'!E61+'T1 MET'!E61+'T1 NSA'!E61,$D$11)</f>
        <v>1</v>
      </c>
      <c r="H11" s="267" t="b">
        <f>ROUND('T1'!F61,$D$11)=ROUND('T1 ANSP'!F61+'T1 MET'!F61+'T1 NSA'!F61,$D$11)</f>
        <v>1</v>
      </c>
      <c r="I11" s="267" t="b">
        <f>ROUND('T1'!G61,$D$11)=ROUND('T1 ANSP'!G61+'T1 MET'!G61+'T1 NSA'!G61,$D$11)</f>
        <v>1</v>
      </c>
      <c r="J11" s="267" t="b">
        <f>ROUND('T1'!H61,$D$11)=ROUND('T1 ANSP'!H61+'T1 MET'!H61+'T1 NSA'!H61,$D$11)</f>
        <v>1</v>
      </c>
      <c r="K11" s="267" t="b">
        <f>ROUND('T1'!I61,$D$11)=ROUND('T1 ANSP'!I61+'T1 MET'!I61+'T1 NSA'!I61,$D$11)</f>
        <v>1</v>
      </c>
      <c r="L11" s="267" t="b">
        <f>ROUND('T1'!J61,$D$11)=ROUND('T1 ANSP'!J61+'T1 MET'!J61+'T1 NSA'!J61,$D$11)</f>
        <v>1</v>
      </c>
      <c r="M11" s="267" t="b">
        <f>ROUND('T1'!K61,$D$11)=ROUND('T1 ANSP'!K61+'T1 MET'!K61+'T1 NSA'!K61,$D$11)</f>
        <v>1</v>
      </c>
      <c r="N11" s="267" t="b">
        <f>ROUND('T1'!L61,$D$11)=ROUND('T1 ANSP'!L61+'T1 MET'!L61+'T1 NSA'!L61,$D$11)</f>
        <v>1</v>
      </c>
      <c r="O11" s="267" t="b">
        <f>ROUND('T1'!M61,$D$11)=ROUND('T1 ANSP'!M61+'T1 MET'!M61+'T1 NSA'!M61,$D$11)</f>
        <v>1</v>
      </c>
      <c r="P11" s="267" t="b">
        <f>ROUND('T1'!N61,$D$11)=ROUND('T1 ANSP'!N61+'T1 MET'!N61+'T1 NSA'!N61,$D$11)</f>
        <v>1</v>
      </c>
      <c r="Q11" s="267" t="b">
        <f>ROUND('T1'!O61,$D$11)=ROUND('T1 ANSP'!O61+'T1 MET'!O61+'T1 NSA'!O61,$D$11)</f>
        <v>1</v>
      </c>
    </row>
    <row r="12" spans="1:17" s="274" customFormat="1" outlineLevel="1">
      <c r="A12" s="269"/>
      <c r="B12" s="270"/>
      <c r="C12" s="271" t="s">
        <v>82</v>
      </c>
      <c r="D12" s="272"/>
      <c r="E12" s="304">
        <f>ROUND('T1'!C61,$D$11)</f>
        <v>24636627.719000001</v>
      </c>
      <c r="F12" s="304">
        <f>ROUND('T1'!D61,$D$11)</f>
        <v>25328078.317000002</v>
      </c>
      <c r="G12" s="304">
        <f>ROUND('T1'!E61,$D$11)</f>
        <v>25085926.998</v>
      </c>
      <c r="H12" s="304">
        <f>ROUND('T1'!F61,$D$11)</f>
        <v>26757017.076000001</v>
      </c>
      <c r="I12" s="304">
        <f>ROUND('T1'!G61,$D$11)</f>
        <v>27629019.478999998</v>
      </c>
      <c r="J12" s="304">
        <f>ROUND('T1'!H61,$D$11)</f>
        <v>29491685.409000002</v>
      </c>
      <c r="K12" s="304">
        <f>ROUND('T1'!I61,$D$11)</f>
        <v>30336749.603</v>
      </c>
      <c r="L12" s="304">
        <f>ROUND('T1'!J61,$D$11)</f>
        <v>32700373.748</v>
      </c>
      <c r="M12" s="304">
        <f>ROUND('T1'!K61,$D$11)</f>
        <v>42004364.710000001</v>
      </c>
      <c r="N12" s="304">
        <f>ROUND('T1'!L61,$D$11)</f>
        <v>46831918.814999998</v>
      </c>
      <c r="O12" s="304">
        <f>ROUND('T1'!M61,$D$11)</f>
        <v>51729370.049000002</v>
      </c>
      <c r="P12" s="304">
        <f>ROUND('T1'!N61,$D$11)</f>
        <v>56136795.188000001</v>
      </c>
      <c r="Q12" s="304">
        <f>ROUND('T1'!O61,$D$11)</f>
        <v>60373071.919</v>
      </c>
    </row>
    <row r="13" spans="1:17" s="274" customFormat="1" outlineLevel="1">
      <c r="A13" s="269"/>
      <c r="B13" s="270"/>
      <c r="C13" s="271" t="s">
        <v>83</v>
      </c>
      <c r="D13" s="272"/>
      <c r="E13" s="304">
        <f>ROUND('T1 ANSP'!C61+'T1 MET'!C61+'T1 NSA'!C61,$D$11)</f>
        <v>24636627.719000001</v>
      </c>
      <c r="F13" s="304">
        <f>ROUND('T1 ANSP'!D61+'T1 MET'!D61+'T1 NSA'!D61,$D$11)</f>
        <v>25328078.317000002</v>
      </c>
      <c r="G13" s="304">
        <f>ROUND('T1 ANSP'!E61+'T1 MET'!E61+'T1 NSA'!E61,$D$11)</f>
        <v>25085926.998</v>
      </c>
      <c r="H13" s="304">
        <f>ROUND('T1 ANSP'!F61+'T1 MET'!F61+'T1 NSA'!F61,$D$11)</f>
        <v>26757017.076000001</v>
      </c>
      <c r="I13" s="304">
        <f>ROUND('T1 ANSP'!G61+'T1 MET'!G61+'T1 NSA'!G61,$D$11)</f>
        <v>27629019.478999998</v>
      </c>
      <c r="J13" s="304">
        <f>ROUND('T1 ANSP'!H61+'T1 MET'!H61+'T1 NSA'!H61,$D$11)</f>
        <v>29491685.409000002</v>
      </c>
      <c r="K13" s="304">
        <f>ROUND('T1 ANSP'!I61+'T1 MET'!I61+'T1 NSA'!I61,$D$11)</f>
        <v>30336749.603</v>
      </c>
      <c r="L13" s="304">
        <f>ROUND('T1 ANSP'!J61+'T1 MET'!J61+'T1 NSA'!J61,$D$11)</f>
        <v>32700373.748</v>
      </c>
      <c r="M13" s="304">
        <f>ROUND('T1 ANSP'!K61+'T1 MET'!K61+'T1 NSA'!K61,$D$11)</f>
        <v>42004364.710000001</v>
      </c>
      <c r="N13" s="304">
        <f>ROUND('T1 ANSP'!L61+'T1 MET'!L61+'T1 NSA'!L61,$D$11)</f>
        <v>46831918.814999998</v>
      </c>
      <c r="O13" s="304">
        <f>ROUND('T1 ANSP'!M61+'T1 MET'!M61+'T1 NSA'!M61,$D$11)</f>
        <v>51729370.049000002</v>
      </c>
      <c r="P13" s="304">
        <f>ROUND('T1 ANSP'!N61+'T1 MET'!N61+'T1 NSA'!N61,$D$11)</f>
        <v>56136795.188000001</v>
      </c>
      <c r="Q13" s="304">
        <f>ROUND('T1 ANSP'!O61+'T1 MET'!O61+'T1 NSA'!O61,$D$11)</f>
        <v>60373071.919</v>
      </c>
    </row>
    <row r="14" spans="1:17" s="268" customFormat="1" ht="12" customHeight="1">
      <c r="A14" s="263" t="s">
        <v>84</v>
      </c>
      <c r="B14" s="264" t="s">
        <v>85</v>
      </c>
      <c r="C14" s="265" t="s">
        <v>86</v>
      </c>
      <c r="D14" s="266">
        <v>3</v>
      </c>
      <c r="E14" s="267" t="b">
        <f>ROUND('T1'!C18,$D$14)=ROUND(('T1'!C12+SUM('T1'!C14:C17)),$D$14)</f>
        <v>1</v>
      </c>
      <c r="F14" s="267" t="b">
        <f>ROUND('T1'!D18,$D$14)=ROUND(('T1'!D12+SUM('T1'!D14:D17)),$D$14)</f>
        <v>1</v>
      </c>
      <c r="G14" s="267" t="b">
        <f>ROUND('T1'!E18,$D$14)=ROUND(('T1'!E12+SUM('T1'!E14:E17)),$D$14)</f>
        <v>1</v>
      </c>
      <c r="H14" s="267" t="b">
        <f>ROUND('T1'!F18,$D$14)=ROUND(('T1'!F12+SUM('T1'!F14:F17)),$D$14)</f>
        <v>1</v>
      </c>
      <c r="I14" s="267" t="b">
        <f>ROUND('T1'!G18,$D$14)=ROUND(('T1'!G12+SUM('T1'!G14:G17)),$D$14)</f>
        <v>1</v>
      </c>
      <c r="J14" s="267" t="b">
        <f>ROUND('T1'!H18,$D$14)=ROUND(('T1'!H12+SUM('T1'!H14:H17)),$D$14)</f>
        <v>1</v>
      </c>
      <c r="K14" s="267" t="b">
        <f>ROUND('T1'!I18,$D$14)=ROUND(('T1'!I12+SUM('T1'!I14:I17)),$D$14)</f>
        <v>1</v>
      </c>
      <c r="L14" s="267" t="b">
        <f>ROUND('T1'!J18,$D$14)=ROUND(('T1'!J12+SUM('T1'!J14:J17)),$D$14)</f>
        <v>1</v>
      </c>
      <c r="M14" s="267" t="b">
        <f>ROUND('T1'!K18,$D$14)=ROUND(('T1'!K12+SUM('T1'!K14:K17)),$D$14)</f>
        <v>1</v>
      </c>
      <c r="N14" s="267" t="b">
        <f>ROUND('T1'!L18,$D$14)=ROUND(('T1'!L12+SUM('T1'!L14:L17)),$D$14)</f>
        <v>1</v>
      </c>
      <c r="O14" s="267" t="b">
        <f>ROUND('T1'!M18,$D$14)=ROUND(('T1'!M12+SUM('T1'!M14:M17)),$D$14)</f>
        <v>1</v>
      </c>
      <c r="P14" s="267" t="b">
        <f>ROUND('T1'!N18,$D$14)=ROUND(('T1'!N12+SUM('T1'!N14:N17)),$D$14)</f>
        <v>1</v>
      </c>
      <c r="Q14" s="267" t="b">
        <f>ROUND('T1'!O18,$D$14)=ROUND(('T1'!O12+SUM('T1'!O14:O17)),$D$14)</f>
        <v>1</v>
      </c>
    </row>
    <row r="15" spans="1:17" s="274" customFormat="1" ht="12" customHeight="1" outlineLevel="1">
      <c r="A15" s="269"/>
      <c r="B15" s="270"/>
      <c r="C15" s="271" t="s">
        <v>87</v>
      </c>
      <c r="D15" s="272"/>
      <c r="E15" s="304">
        <f>ROUND('T1'!C18,$D$14)</f>
        <v>24636627.719000001</v>
      </c>
      <c r="F15" s="304">
        <f>ROUND('T1'!D18,$D$14)</f>
        <v>25328078.317000002</v>
      </c>
      <c r="G15" s="304">
        <f>ROUND('T1'!E18,$D$14)</f>
        <v>25085926.998</v>
      </c>
      <c r="H15" s="304">
        <f>ROUND('T1'!F18,$D$14)</f>
        <v>26757017.076000001</v>
      </c>
      <c r="I15" s="304">
        <f>ROUND('T1'!G18,$D$14)</f>
        <v>27629019.478999998</v>
      </c>
      <c r="J15" s="304">
        <f>ROUND('T1'!H18,$D$14)</f>
        <v>29491685.409000002</v>
      </c>
      <c r="K15" s="304">
        <f>ROUND('T1'!I18,$D$14)</f>
        <v>30336749.603</v>
      </c>
      <c r="L15" s="304">
        <f>ROUND('T1'!J18,$D$14)</f>
        <v>32700373.748</v>
      </c>
      <c r="M15" s="304">
        <f>ROUND('T1'!K18,$D$14)</f>
        <v>42004364.710000001</v>
      </c>
      <c r="N15" s="304">
        <f>ROUND('T1'!L18,$D$14)</f>
        <v>46831918.814999998</v>
      </c>
      <c r="O15" s="304">
        <f>ROUND('T1'!M18,$D$14)</f>
        <v>51729370.049000002</v>
      </c>
      <c r="P15" s="304">
        <f>ROUND('T1'!N18,$D$14)</f>
        <v>56136795.188000001</v>
      </c>
      <c r="Q15" s="304">
        <f>ROUND('T1'!O18,$D$14)</f>
        <v>60373071.919</v>
      </c>
    </row>
    <row r="16" spans="1:17" s="274" customFormat="1" ht="12" customHeight="1" outlineLevel="1">
      <c r="A16" s="269"/>
      <c r="B16" s="270"/>
      <c r="C16" s="271" t="s">
        <v>88</v>
      </c>
      <c r="D16" s="272"/>
      <c r="E16" s="304">
        <f>ROUND(('T1'!C12+SUM('T1'!C14:C17)),$D$14)</f>
        <v>24636627.719000001</v>
      </c>
      <c r="F16" s="304">
        <f>ROUND(('T1'!D12+SUM('T1'!D14:D17)),$D$14)</f>
        <v>25328078.317000002</v>
      </c>
      <c r="G16" s="304">
        <f>ROUND(('T1'!E12+SUM('T1'!E14:E17)),$D$14)</f>
        <v>25085926.998</v>
      </c>
      <c r="H16" s="304">
        <f>ROUND(('T1'!F12+SUM('T1'!F14:F17)),$D$14)</f>
        <v>26757017.076000001</v>
      </c>
      <c r="I16" s="304">
        <f>ROUND(('T1'!G12+SUM('T1'!G14:G17)),$D$14)</f>
        <v>27629019.478999998</v>
      </c>
      <c r="J16" s="304">
        <f>ROUND(('T1'!H12+SUM('T1'!H14:H17)),$D$14)</f>
        <v>29491685.409000002</v>
      </c>
      <c r="K16" s="304">
        <f>ROUND(('T1'!I12+SUM('T1'!I14:I17)),$D$14)</f>
        <v>30336749.603</v>
      </c>
      <c r="L16" s="304">
        <f>ROUND(('T1'!J12+SUM('T1'!J14:J17)),$D$14)</f>
        <v>32700373.748</v>
      </c>
      <c r="M16" s="304">
        <f>ROUND(('T1'!K12+SUM('T1'!K14:K17)),$D$14)</f>
        <v>42004364.710000001</v>
      </c>
      <c r="N16" s="304">
        <f>ROUND(('T1'!L12+SUM('T1'!L14:L17)),$D$14)</f>
        <v>46831918.814999998</v>
      </c>
      <c r="O16" s="304">
        <f>ROUND(('T1'!M12+SUM('T1'!M14:M17)),$D$14)</f>
        <v>51729370.049000002</v>
      </c>
      <c r="P16" s="304">
        <f>ROUND(('T1'!N12+SUM('T1'!N14:N17)),$D$14)</f>
        <v>56136795.188000001</v>
      </c>
      <c r="Q16" s="304">
        <f>ROUND(('T1'!O12+SUM('T1'!O14:O17)),$D$14)</f>
        <v>60373071.919</v>
      </c>
    </row>
    <row r="17" spans="1:29" s="268" customFormat="1" ht="12" customHeight="1">
      <c r="A17" s="263" t="s">
        <v>89</v>
      </c>
      <c r="B17" s="264" t="s">
        <v>90</v>
      </c>
      <c r="C17" s="265" t="s">
        <v>91</v>
      </c>
      <c r="D17" s="266">
        <v>3</v>
      </c>
      <c r="E17" s="267" t="b">
        <f>ROUND('T1'!C31,$D$17)=ROUND(SUM('T1'!C22:C30),$D$17)</f>
        <v>1</v>
      </c>
      <c r="F17" s="267" t="b">
        <f>ROUND('T1'!D31,$D$17)=ROUND(SUM('T1'!D22:D30),$D$17)</f>
        <v>1</v>
      </c>
      <c r="G17" s="267" t="b">
        <f>ROUND('T1'!E31,$D$17)=ROUND(SUM('T1'!E22:E30),$D$17)</f>
        <v>1</v>
      </c>
      <c r="H17" s="267" t="b">
        <f>ROUND('T1'!F31,$D$17)=ROUND(SUM('T1'!F22:F30),$D$17)</f>
        <v>1</v>
      </c>
      <c r="I17" s="267" t="b">
        <f>ROUND('T1'!G31,$D$17)=ROUND(SUM('T1'!G22:G30),$D$17)</f>
        <v>1</v>
      </c>
      <c r="J17" s="267" t="b">
        <f>ROUND('T1'!H31,$D$17)=ROUND(SUM('T1'!H22:H30),$D$17)</f>
        <v>1</v>
      </c>
      <c r="K17" s="267" t="b">
        <f>ROUND('T1'!I31,$D$17)=ROUND(SUM('T1'!I22:I30),$D$17)</f>
        <v>1</v>
      </c>
      <c r="L17" s="267" t="b">
        <f>ROUND('T1'!J31,$D$17)=ROUND(SUM('T1'!J22:J30),$D$17)</f>
        <v>1</v>
      </c>
      <c r="M17" s="267" t="b">
        <f>ROUND('T1'!K31,$D$17)=ROUND(SUM('T1'!K22:K30),$D$17)</f>
        <v>1</v>
      </c>
      <c r="N17" s="267" t="b">
        <f>ROUND('T1'!L31,$D$17)=ROUND(SUM('T1'!L22:L30),$D$17)</f>
        <v>1</v>
      </c>
      <c r="O17" s="267" t="b">
        <f>ROUND('T1'!M31,$D$17)=ROUND(SUM('T1'!M22:M30),$D$17)</f>
        <v>1</v>
      </c>
      <c r="P17" s="267" t="b">
        <f>ROUND('T1'!N31,$D$17)=ROUND(SUM('T1'!N22:N30),$D$17)</f>
        <v>1</v>
      </c>
      <c r="Q17" s="267" t="b">
        <f>ROUND('T1'!O31,$D$17)=ROUND(SUM('T1'!O22:O30),$D$17)</f>
        <v>1</v>
      </c>
    </row>
    <row r="18" spans="1:29" s="274" customFormat="1" ht="12" customHeight="1" outlineLevel="1">
      <c r="A18" s="269"/>
      <c r="B18" s="270"/>
      <c r="C18" s="271" t="s">
        <v>92</v>
      </c>
      <c r="D18" s="272"/>
      <c r="E18" s="304">
        <f>ROUND('T1'!C31,$D$17)</f>
        <v>24636627.717</v>
      </c>
      <c r="F18" s="304">
        <f>ROUND('T1'!D31,$D$17)</f>
        <v>25328078.317000002</v>
      </c>
      <c r="G18" s="304">
        <f>ROUND('T1'!E31,$D$17)</f>
        <v>25085926.998</v>
      </c>
      <c r="H18" s="304">
        <f>ROUND('T1'!F31,$D$17)</f>
        <v>26757017.076000001</v>
      </c>
      <c r="I18" s="304">
        <f>ROUND('T1'!G31,$D$17)</f>
        <v>27629019.478999998</v>
      </c>
      <c r="J18" s="304">
        <f>ROUND('T1'!H31,$D$17)</f>
        <v>29491685.409000002</v>
      </c>
      <c r="K18" s="304">
        <f>ROUND('T1'!I31,$D$17)</f>
        <v>30336749.603</v>
      </c>
      <c r="L18" s="304">
        <f>ROUND('T1'!J31,$D$17)</f>
        <v>32700373.748</v>
      </c>
      <c r="M18" s="304">
        <f>ROUND('T1'!K31,$D$17)</f>
        <v>42004364.710000001</v>
      </c>
      <c r="N18" s="304">
        <f>ROUND('T1'!L31,$D$17)</f>
        <v>46831918.814999998</v>
      </c>
      <c r="O18" s="304">
        <f>ROUND('T1'!M31,$D$17)</f>
        <v>51729370.049000002</v>
      </c>
      <c r="P18" s="304">
        <f>ROUND('T1'!N31,$D$17)</f>
        <v>56136795.188000001</v>
      </c>
      <c r="Q18" s="304">
        <f>ROUND('T1'!O31,$D$17)</f>
        <v>60373071.919</v>
      </c>
    </row>
    <row r="19" spans="1:29" s="274" customFormat="1" ht="12" customHeight="1" outlineLevel="1">
      <c r="A19" s="269"/>
      <c r="B19" s="270"/>
      <c r="C19" s="271" t="s">
        <v>93</v>
      </c>
      <c r="D19" s="272"/>
      <c r="E19" s="304">
        <f>ROUND(SUM('T1'!C22:C30),$D$17)</f>
        <v>24636627.717</v>
      </c>
      <c r="F19" s="304">
        <f>ROUND(SUM('T1'!D22:D30),$D$17)</f>
        <v>25328078.317000002</v>
      </c>
      <c r="G19" s="304">
        <f>ROUND(SUM('T1'!E22:E30),$D$17)</f>
        <v>25085926.998</v>
      </c>
      <c r="H19" s="304">
        <f>ROUND(SUM('T1'!F22:F30),$D$17)</f>
        <v>26757017.076000001</v>
      </c>
      <c r="I19" s="304">
        <f>ROUND(SUM('T1'!G22:G30),$D$17)</f>
        <v>27629019.478999998</v>
      </c>
      <c r="J19" s="304">
        <f>ROUND(SUM('T1'!H22:H30),$D$17)</f>
        <v>29491685.409000002</v>
      </c>
      <c r="K19" s="304">
        <f>ROUND(SUM('T1'!I22:I30),$D$17)</f>
        <v>30336749.603</v>
      </c>
      <c r="L19" s="304">
        <f>ROUND(SUM('T1'!J22:J30),$D$17)</f>
        <v>32700373.748</v>
      </c>
      <c r="M19" s="304">
        <f>ROUND(SUM('T1'!K22:K30),$D$17)</f>
        <v>42004364.710000001</v>
      </c>
      <c r="N19" s="304">
        <f>ROUND(SUM('T1'!L22:L30),$D$17)</f>
        <v>46831918.814999998</v>
      </c>
      <c r="O19" s="304">
        <f>ROUND(SUM('T1'!M22:M30),$D$17)</f>
        <v>51729370.049000002</v>
      </c>
      <c r="P19" s="304">
        <f>ROUND(SUM('T1'!N22:N30),$D$17)</f>
        <v>56136795.188000001</v>
      </c>
      <c r="Q19" s="304">
        <f>ROUND(SUM('T1'!O22:O30),$D$17)</f>
        <v>60373071.919</v>
      </c>
    </row>
    <row r="20" spans="1:29" s="268" customFormat="1" ht="12" customHeight="1">
      <c r="A20" s="263" t="s">
        <v>94</v>
      </c>
      <c r="B20" s="264" t="s">
        <v>90</v>
      </c>
      <c r="C20" s="265" t="s">
        <v>95</v>
      </c>
      <c r="D20" s="266">
        <v>3</v>
      </c>
      <c r="E20" s="267" t="b">
        <f>ROUND('T1'!C18,$D$20)=ROUND('T1'!C31,$D$20)</f>
        <v>0</v>
      </c>
      <c r="F20" s="267" t="b">
        <f>ROUND('T1'!D18,$D$20)=ROUND('T1'!D31,$D$20)</f>
        <v>1</v>
      </c>
      <c r="G20" s="267" t="b">
        <f>ROUND('T1'!E18,$D$20)=ROUND('T1'!E31,$D$20)</f>
        <v>1</v>
      </c>
      <c r="H20" s="267" t="b">
        <f>ROUND('T1'!F18,$D$20)=ROUND('T1'!F31,$D$20)</f>
        <v>1</v>
      </c>
      <c r="I20" s="267" t="b">
        <f>ROUND('T1'!G18,$D$20)=ROUND('T1'!G31,$D$20)</f>
        <v>1</v>
      </c>
      <c r="J20" s="267" t="b">
        <f>ROUND('T1'!H18,$D$20)=ROUND('T1'!H31,$D$20)</f>
        <v>1</v>
      </c>
      <c r="K20" s="267" t="b">
        <f>ROUND('T1'!I18,$D$20)=ROUND('T1'!I31,$D$20)</f>
        <v>1</v>
      </c>
      <c r="L20" s="267" t="b">
        <f>ROUND('T1'!J18,$D$20)=ROUND('T1'!J31,$D$20)</f>
        <v>1</v>
      </c>
      <c r="M20" s="267" t="b">
        <f>ROUND('T1'!K18,$D$20)=ROUND('T1'!K31,$D$20)</f>
        <v>1</v>
      </c>
      <c r="N20" s="267" t="b">
        <f>ROUND('T1'!L18,$D$20)=ROUND('T1'!L31,$D$20)</f>
        <v>1</v>
      </c>
      <c r="O20" s="267" t="b">
        <f>ROUND('T1'!M18,$D$20)=ROUND('T1'!M31,$D$20)</f>
        <v>1</v>
      </c>
      <c r="P20" s="267" t="b">
        <f>ROUND('T1'!N18,$D$20)=ROUND('T1'!N31,$D$20)</f>
        <v>1</v>
      </c>
      <c r="Q20" s="267" t="b">
        <f>ROUND('T1'!O18,$D$20)=ROUND('T1'!O31,$D$20)</f>
        <v>1</v>
      </c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</row>
    <row r="21" spans="1:29" s="274" customFormat="1" ht="12" customHeight="1" outlineLevel="1">
      <c r="A21" s="269"/>
      <c r="B21" s="270"/>
      <c r="C21" s="271" t="s">
        <v>87</v>
      </c>
      <c r="D21" s="275"/>
      <c r="E21" s="304">
        <f>ROUND('T1'!C18,$D$20)</f>
        <v>24636627.719000001</v>
      </c>
      <c r="F21" s="304">
        <f>ROUND('T1'!D18,$D$20)</f>
        <v>25328078.317000002</v>
      </c>
      <c r="G21" s="304">
        <f>ROUND('T1'!E18,$D$20)</f>
        <v>25085926.998</v>
      </c>
      <c r="H21" s="304">
        <f>ROUND('T1'!F18,$D$20)</f>
        <v>26757017.076000001</v>
      </c>
      <c r="I21" s="304">
        <f>ROUND('T1'!G18,$D$20)</f>
        <v>27629019.478999998</v>
      </c>
      <c r="J21" s="304">
        <f>ROUND('T1'!H18,$D$20)</f>
        <v>29491685.409000002</v>
      </c>
      <c r="K21" s="304">
        <f>ROUND('T1'!I18,$D$20)</f>
        <v>30336749.603</v>
      </c>
      <c r="L21" s="304">
        <f>ROUND('T1'!J18,$D$20)</f>
        <v>32700373.748</v>
      </c>
      <c r="M21" s="304">
        <f>ROUND('T1'!K18,$D$20)</f>
        <v>42004364.710000001</v>
      </c>
      <c r="N21" s="304">
        <f>ROUND('T1'!L18,$D$20)</f>
        <v>46831918.814999998</v>
      </c>
      <c r="O21" s="304">
        <f>ROUND('T1'!M18,$D$20)</f>
        <v>51729370.049000002</v>
      </c>
      <c r="P21" s="304">
        <f>ROUND('T1'!N18,$D$20)</f>
        <v>56136795.188000001</v>
      </c>
      <c r="Q21" s="304">
        <f>ROUND('T1'!O18,$D$20)</f>
        <v>60373071.919</v>
      </c>
    </row>
    <row r="22" spans="1:29" s="274" customFormat="1" ht="12" customHeight="1" outlineLevel="1">
      <c r="A22" s="269"/>
      <c r="B22" s="270"/>
      <c r="C22" s="271" t="s">
        <v>92</v>
      </c>
      <c r="D22" s="275"/>
      <c r="E22" s="304">
        <f>ROUND('T1'!C31,$D$20)</f>
        <v>24636627.717</v>
      </c>
      <c r="F22" s="304">
        <f>ROUND('T1'!D31,$D$20)</f>
        <v>25328078.317000002</v>
      </c>
      <c r="G22" s="304">
        <f>ROUND('T1'!E31,$D$20)</f>
        <v>25085926.998</v>
      </c>
      <c r="H22" s="304">
        <f>ROUND('T1'!F31,$D$20)</f>
        <v>26757017.076000001</v>
      </c>
      <c r="I22" s="304">
        <f>ROUND('T1'!G31,$D$20)</f>
        <v>27629019.478999998</v>
      </c>
      <c r="J22" s="304">
        <f>ROUND('T1'!H31,$D$20)</f>
        <v>29491685.409000002</v>
      </c>
      <c r="K22" s="304">
        <f>ROUND('T1'!I31,$D$20)</f>
        <v>30336749.603</v>
      </c>
      <c r="L22" s="304">
        <f>ROUND('T1'!J31,$D$20)</f>
        <v>32700373.748</v>
      </c>
      <c r="M22" s="304">
        <f>ROUND('T1'!K31,$D$20)</f>
        <v>42004364.710000001</v>
      </c>
      <c r="N22" s="304">
        <f>ROUND('T1'!L31,$D$20)</f>
        <v>46831918.814999998</v>
      </c>
      <c r="O22" s="304">
        <f>ROUND('T1'!M31,$D$20)</f>
        <v>51729370.049000002</v>
      </c>
      <c r="P22" s="304">
        <f>ROUND('T1'!N31,$D$20)</f>
        <v>56136795.188000001</v>
      </c>
      <c r="Q22" s="304">
        <f>ROUND('T1'!O31,$D$20)</f>
        <v>60373071.919</v>
      </c>
    </row>
    <row r="23" spans="1:29" s="268" customFormat="1" ht="11.45" customHeight="1">
      <c r="A23" s="263" t="s">
        <v>159</v>
      </c>
      <c r="B23" s="264" t="s">
        <v>119</v>
      </c>
      <c r="C23" s="265" t="s">
        <v>153</v>
      </c>
      <c r="D23" s="266">
        <v>3</v>
      </c>
      <c r="K23" s="267" t="b">
        <f>'T1'!I64&gt;=0</f>
        <v>1</v>
      </c>
      <c r="L23" s="267" t="b">
        <f>'T1'!J64&gt;=0</f>
        <v>1</v>
      </c>
      <c r="M23" s="267" t="b">
        <f>'T1'!K64&gt;=0</f>
        <v>1</v>
      </c>
      <c r="N23" s="267" t="b">
        <f>'T1'!L64&gt;=0</f>
        <v>1</v>
      </c>
      <c r="O23" s="267" t="b">
        <f>'T1'!M64&gt;=0</f>
        <v>1</v>
      </c>
      <c r="P23" s="267" t="b">
        <f>'T1'!N64&gt;=0</f>
        <v>1</v>
      </c>
      <c r="Q23" s="267" t="b">
        <f>'T1'!O64&gt;=0</f>
        <v>1</v>
      </c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</row>
    <row r="24" spans="1:29" s="309" customFormat="1" ht="12" customHeight="1" outlineLevel="1">
      <c r="A24" s="308"/>
      <c r="B24" s="270"/>
      <c r="C24" s="271" t="s">
        <v>166</v>
      </c>
      <c r="D24" s="275"/>
      <c r="K24" s="285">
        <f>'T1'!I64</f>
        <v>2.9000000000000001E-2</v>
      </c>
      <c r="L24" s="285">
        <f>'T1'!J64</f>
        <v>3.1E-2</v>
      </c>
      <c r="M24" s="285">
        <f>'T1'!K64</f>
        <v>3.1E-2</v>
      </c>
      <c r="N24" s="285">
        <f>'T1'!L64</f>
        <v>0.03</v>
      </c>
      <c r="O24" s="285">
        <f>'T1'!M64</f>
        <v>0.03</v>
      </c>
      <c r="P24" s="285">
        <f>'T1'!N64</f>
        <v>0.03</v>
      </c>
      <c r="Q24" s="285">
        <f>'T1'!O64</f>
        <v>0.03</v>
      </c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</row>
    <row r="25" spans="1:29" s="268" customFormat="1" ht="12" customHeight="1">
      <c r="A25" s="263" t="s">
        <v>96</v>
      </c>
      <c r="B25" s="264" t="s">
        <v>97</v>
      </c>
      <c r="C25" s="265" t="s">
        <v>150</v>
      </c>
      <c r="D25" s="266">
        <v>2</v>
      </c>
      <c r="E25" s="307"/>
      <c r="F25" s="267" t="b">
        <f>ROUND('T1'!C65*(1+'T1'!D64),$D$25)=ROUND('T1'!D65,$D$25)</f>
        <v>1</v>
      </c>
      <c r="G25" s="267" t="b">
        <f>ROUND('T1'!D65*(1+'T1'!E64),$D$25)=ROUND('T1'!E65,$D$25)</f>
        <v>1</v>
      </c>
      <c r="H25" s="267" t="b">
        <f>ROUND('T1'!E65*(1+'T1'!F64),$D$25)=ROUND('T1'!F65,$D$25)</f>
        <v>1</v>
      </c>
      <c r="I25" s="267" t="b">
        <f>ROUND('T1'!F65*(1+'T1'!G64),$D$25)=ROUND('T1'!G65,$D$25)</f>
        <v>1</v>
      </c>
      <c r="J25" s="267" t="b">
        <f>ROUND('T1'!G65*(1+'T1'!H64),$D$25)=ROUND('T1'!H65,$D$25)</f>
        <v>1</v>
      </c>
      <c r="K25" s="267" t="b">
        <f>ROUND('T1'!H65*(1+'T1'!I64),$D$25)=ROUND('T1'!I65,$D$25)</f>
        <v>1</v>
      </c>
      <c r="L25" s="267" t="b">
        <f>ROUND('T1'!I65*(1+'T1'!J64),$D$25)=ROUND('T1'!J65,$D$25)</f>
        <v>1</v>
      </c>
      <c r="M25" s="267" t="b">
        <f>ROUND('T1'!J65*(1+'T1'!K64),$D$25)=ROUND('T1'!K65,$D$25)</f>
        <v>1</v>
      </c>
      <c r="N25" s="267" t="b">
        <f>ROUND('T1'!K65*(1+'T1'!L64),$D$25)=ROUND('T1'!L65,$D$25)</f>
        <v>1</v>
      </c>
      <c r="O25" s="267" t="b">
        <f>ROUND('T1'!L65*(1+'T1'!M64),$D$25)=ROUND('T1'!M65,$D$25)</f>
        <v>1</v>
      </c>
      <c r="P25" s="267" t="b">
        <f>ROUND('T1'!M65*(1+'T1'!N64),$D$25)=ROUND('T1'!N65,$D$25)</f>
        <v>1</v>
      </c>
      <c r="Q25" s="267" t="b">
        <f>ROUND('T1'!N65*(1+'T1'!O64),$D$25)=ROUND('T1'!O65,$D$25)</f>
        <v>1</v>
      </c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</row>
    <row r="26" spans="1:29" s="274" customFormat="1" ht="12" customHeight="1" outlineLevel="1">
      <c r="A26" s="269"/>
      <c r="B26" s="270"/>
      <c r="C26" s="271" t="s">
        <v>98</v>
      </c>
      <c r="D26" s="275"/>
      <c r="E26" s="307"/>
      <c r="F26" s="305">
        <f>ROUND('T1'!C65*(1+'T1'!D64),$D$25)</f>
        <v>97.15</v>
      </c>
      <c r="G26" s="305">
        <f>ROUND('T1'!D65*(1+'T1'!E64),$D$25)</f>
        <v>97.17</v>
      </c>
      <c r="H26" s="305">
        <f>ROUND('T1'!E65*(1+'T1'!F64),$D$25)</f>
        <v>97.27</v>
      </c>
      <c r="I26" s="305">
        <f>ROUND('T1'!F65*(1+'T1'!G64),$D$25)</f>
        <v>97.66</v>
      </c>
      <c r="J26" s="305">
        <f>ROUND('T1'!G65*(1+'T1'!H64),$D$25)</f>
        <v>100</v>
      </c>
      <c r="K26" s="305">
        <f>ROUND('T1'!H65*(1+'T1'!I64),$D$25)</f>
        <v>102.9</v>
      </c>
      <c r="L26" s="305">
        <f>ROUND('T1'!I65*(1+'T1'!J64),$D$25)</f>
        <v>106.09</v>
      </c>
      <c r="M26" s="305">
        <f>ROUND('T1'!J65*(1+'T1'!K64),$D$25)</f>
        <v>109.38</v>
      </c>
      <c r="N26" s="305">
        <f>ROUND('T1'!K65*(1+'T1'!L64),$D$25)</f>
        <v>112.66</v>
      </c>
      <c r="O26" s="305">
        <f>ROUND('T1'!L65*(1+'T1'!M64),$D$25)</f>
        <v>116.04</v>
      </c>
      <c r="P26" s="305">
        <f>ROUND('T1'!M65*(1+'T1'!N64),$D$25)</f>
        <v>119.52</v>
      </c>
      <c r="Q26" s="305">
        <f>ROUND('T1'!N65*(1+'T1'!O64),$D$25)</f>
        <v>123.11</v>
      </c>
    </row>
    <row r="27" spans="1:29" s="274" customFormat="1" ht="12" customHeight="1" outlineLevel="1">
      <c r="A27" s="269"/>
      <c r="B27" s="270"/>
      <c r="C27" s="271" t="s">
        <v>99</v>
      </c>
      <c r="D27" s="275"/>
      <c r="E27" s="307"/>
      <c r="F27" s="305">
        <f>ROUND('T1'!D65,$D$25)</f>
        <v>97.15</v>
      </c>
      <c r="G27" s="305">
        <f>ROUND('T1'!E65,$D$25)</f>
        <v>97.17</v>
      </c>
      <c r="H27" s="305">
        <f>ROUND('T1'!F65,$D$25)</f>
        <v>97.27</v>
      </c>
      <c r="I27" s="305">
        <f>ROUND('T1'!G65,$D$25)</f>
        <v>97.66</v>
      </c>
      <c r="J27" s="305">
        <f>ROUND('T1'!H65,$D$25)</f>
        <v>100</v>
      </c>
      <c r="K27" s="305">
        <f>ROUND('T1'!I65,$D$25)</f>
        <v>102.9</v>
      </c>
      <c r="L27" s="305">
        <f>ROUND('T1'!J65,$D$25)</f>
        <v>106.09</v>
      </c>
      <c r="M27" s="305">
        <f>ROUND('T1'!K65,$D$25)</f>
        <v>109.38</v>
      </c>
      <c r="N27" s="305">
        <f>ROUND('T1'!L65,$D$25)</f>
        <v>112.66</v>
      </c>
      <c r="O27" s="305">
        <f>ROUND('T1'!M65,$D$25)</f>
        <v>116.04</v>
      </c>
      <c r="P27" s="305">
        <f>ROUND('T1'!N65,$D$25)</f>
        <v>119.52</v>
      </c>
      <c r="Q27" s="305">
        <f>ROUND('T1'!O65,$D$25)</f>
        <v>123.11</v>
      </c>
    </row>
    <row r="28" spans="1:29" s="268" customFormat="1" ht="12" customHeight="1">
      <c r="A28" s="263" t="s">
        <v>103</v>
      </c>
      <c r="B28" s="264" t="s">
        <v>104</v>
      </c>
      <c r="C28" s="265" t="s">
        <v>152</v>
      </c>
      <c r="D28" s="266">
        <v>2</v>
      </c>
      <c r="F28" s="267" t="b">
        <f>ROUND(('T1'!D66/'T1'!D68),$D$28)=ROUND('T1'!D70,$D$28)</f>
        <v>1</v>
      </c>
      <c r="G28" s="267" t="b">
        <f>ROUND(('T1'!E66/'T1'!E68),$D$28)=ROUND('T1'!E70,$D$28)</f>
        <v>1</v>
      </c>
      <c r="H28" s="267" t="b">
        <f>ROUND(('T1'!F66/'T1'!F68),$D$28)=ROUND('T1'!F70,$D$28)</f>
        <v>1</v>
      </c>
      <c r="I28" s="267" t="b">
        <f>ROUND(('T1'!G66/'T1'!G68),$D$28)=ROUND('T1'!G70,$D$28)</f>
        <v>1</v>
      </c>
      <c r="J28" s="267" t="b">
        <f>ROUND(('T1'!H66/'T1'!H68),$D$28)=ROUND('T1'!H70,$D$28)</f>
        <v>1</v>
      </c>
      <c r="K28" s="267" t="b">
        <f>ROUND(('T1'!I66/'T1'!I68),$D$28)=ROUND('T1'!I70,$D$28)</f>
        <v>1</v>
      </c>
      <c r="L28" s="267" t="b">
        <f>ROUND(('T1'!J66/'T1'!J68),$D$28)=ROUND('T1'!J70,$D$28)</f>
        <v>1</v>
      </c>
      <c r="M28" s="267" t="b">
        <f>ROUND(('T1'!K66/'T1'!K68),$D$28)=ROUND('T1'!K70,$D$28)</f>
        <v>1</v>
      </c>
      <c r="N28" s="267" t="b">
        <f>ROUND(('T1'!L66/'T1'!L68),$D$28)=ROUND('T1'!L70,$D$28)</f>
        <v>1</v>
      </c>
      <c r="O28" s="267" t="b">
        <f>ROUND(('T1'!M66/'T1'!M68),$D$28)=ROUND('T1'!M70,$D$28)</f>
        <v>1</v>
      </c>
      <c r="P28" s="267" t="b">
        <f>ROUND(('T1'!N66/'T1'!N68),$D$28)=ROUND('T1'!N70,$D$28)</f>
        <v>1</v>
      </c>
      <c r="Q28" s="267" t="b">
        <f>ROUND(('T1'!O66/'T1'!O68),$D$28)=ROUND('T1'!O70,$D$28)</f>
        <v>1</v>
      </c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</row>
    <row r="29" spans="1:29" s="274" customFormat="1" ht="12" customHeight="1" outlineLevel="1">
      <c r="A29" s="269"/>
      <c r="B29" s="270"/>
      <c r="C29" s="271" t="s">
        <v>105</v>
      </c>
      <c r="D29" s="275"/>
      <c r="F29" s="305">
        <f>ROUND(('T1'!D66/'T1'!D68),$D$28)</f>
        <v>12316.12</v>
      </c>
      <c r="G29" s="305">
        <f>ROUND(('T1'!E66/'T1'!E68),$D$28)</f>
        <v>10653.91</v>
      </c>
      <c r="H29" s="305">
        <f>ROUND(('T1'!F66/'T1'!F68),$D$28)</f>
        <v>10143.58</v>
      </c>
      <c r="I29" s="305">
        <f>ROUND(('T1'!G66/'T1'!G68),$D$28)</f>
        <v>10085.48</v>
      </c>
      <c r="J29" s="305">
        <f>ROUND(('T1'!H66/'T1'!H68),$D$28)</f>
        <v>9918.76</v>
      </c>
      <c r="K29" s="305">
        <f>ROUND(('T1'!I66/'T1'!I68),$D$28)</f>
        <v>9169.3700000000008</v>
      </c>
      <c r="L29" s="305">
        <f>ROUND(('T1'!J66/'T1'!J68),$D$28)</f>
        <v>9178.5499999999993</v>
      </c>
      <c r="M29" s="305">
        <f>ROUND(('T1'!K66/'T1'!K68),$D$28)</f>
        <v>10860.29</v>
      </c>
      <c r="N29" s="305">
        <f>ROUND(('T1'!L66/'T1'!L68),$D$28)</f>
        <v>11352.36</v>
      </c>
      <c r="O29" s="305">
        <f>ROUND(('T1'!M66/'T1'!M68),$D$28)</f>
        <v>11788.57</v>
      </c>
      <c r="P29" s="305">
        <f>ROUND(('T1'!N66/'T1'!N68),$D$28)</f>
        <v>12060.05</v>
      </c>
      <c r="Q29" s="305">
        <f>ROUND(('T1'!O66/'T1'!O68),$D$28)</f>
        <v>12239.15</v>
      </c>
    </row>
    <row r="30" spans="1:29" s="274" customFormat="1" ht="12" customHeight="1" outlineLevel="1">
      <c r="A30" s="269"/>
      <c r="B30" s="270"/>
      <c r="C30" s="271" t="s">
        <v>106</v>
      </c>
      <c r="D30" s="275"/>
      <c r="F30" s="305">
        <f>ROUND('T1'!D70,$D$28)</f>
        <v>12316.12</v>
      </c>
      <c r="G30" s="305">
        <f>ROUND('T1'!E70,$D$28)</f>
        <v>10653.91</v>
      </c>
      <c r="H30" s="305">
        <f>ROUND('T1'!F70,$D$28)</f>
        <v>10143.58</v>
      </c>
      <c r="I30" s="305">
        <f>ROUND('T1'!G70,$D$28)</f>
        <v>10085.48</v>
      </c>
      <c r="J30" s="305">
        <f>ROUND('T1'!H70,$D$28)</f>
        <v>9918.76</v>
      </c>
      <c r="K30" s="305">
        <f>ROUND('T1'!I70,$D$28)</f>
        <v>9169.3700000000008</v>
      </c>
      <c r="L30" s="305">
        <f>ROUND('T1'!J70,$D$28)</f>
        <v>9178.5499999999993</v>
      </c>
      <c r="M30" s="305">
        <f>ROUND('T1'!K70,$D$28)</f>
        <v>10860.29</v>
      </c>
      <c r="N30" s="305">
        <f>ROUND('T1'!L70,$D$28)</f>
        <v>11352.36</v>
      </c>
      <c r="O30" s="305">
        <f>ROUND('T1'!M70,$D$28)</f>
        <v>11788.57</v>
      </c>
      <c r="P30" s="305">
        <f>ROUND('T1'!N70,$D$28)</f>
        <v>12060.05</v>
      </c>
      <c r="Q30" s="305">
        <f>ROUND('T1'!O70,$D$28)</f>
        <v>12239.15</v>
      </c>
    </row>
    <row r="31" spans="1:29" s="268" customFormat="1" ht="12" customHeight="1">
      <c r="A31" s="263" t="s">
        <v>107</v>
      </c>
      <c r="B31" s="264" t="s">
        <v>80</v>
      </c>
      <c r="C31" s="265" t="s">
        <v>108</v>
      </c>
      <c r="D31" s="266">
        <v>3</v>
      </c>
      <c r="E31" s="267" t="b">
        <f>ROUND('T1'!C61,$D$31)=ROUND('T1'!C18-'T1'!C60,$D$31)</f>
        <v>1</v>
      </c>
      <c r="F31" s="267" t="b">
        <f>ROUND('T1'!D61,$D$31)=ROUND('T1'!D18-'T1'!D60,$D$31)</f>
        <v>1</v>
      </c>
      <c r="G31" s="267" t="b">
        <f>ROUND('T1'!E61,$D$31)=ROUND('T1'!E18-'T1'!E60,$D$31)</f>
        <v>1</v>
      </c>
      <c r="H31" s="267" t="b">
        <f>ROUND('T1'!F61,$D$31)=ROUND('T1'!F18-'T1'!F60,$D$31)</f>
        <v>1</v>
      </c>
      <c r="I31" s="267" t="b">
        <f>ROUND('T1'!G61,$D$31)=ROUND('T1'!G18-'T1'!G60,$D$31)</f>
        <v>1</v>
      </c>
      <c r="J31" s="267" t="b">
        <f>ROUND('T1'!H61,$D$31)=ROUND('T1'!H18-'T1'!H60,$D$31)</f>
        <v>1</v>
      </c>
      <c r="K31" s="267" t="b">
        <f>ROUND('T1'!I61,$D$31)=ROUND('T1'!I18-'T1'!I60,$D$31)</f>
        <v>1</v>
      </c>
      <c r="L31" s="267" t="b">
        <f>ROUND('T1'!J61,$D$31)=ROUND('T1'!J18-'T1'!J60,$D$31)</f>
        <v>1</v>
      </c>
      <c r="M31" s="267" t="b">
        <f>ROUND('T1'!K61,$D$31)=ROUND('T1'!K18-'T1'!K60,$D$31)</f>
        <v>1</v>
      </c>
      <c r="N31" s="267" t="b">
        <f>ROUND('T1'!L61,$D$31)=ROUND('T1'!L18-'T1'!L60,$D$31)</f>
        <v>1</v>
      </c>
      <c r="O31" s="267" t="b">
        <f>ROUND('T1'!M61,$D$31)=ROUND('T1'!M18-'T1'!M60,$D$31)</f>
        <v>1</v>
      </c>
      <c r="P31" s="267" t="b">
        <f>ROUND('T1'!N61,$D$31)=ROUND('T1'!N18-'T1'!N60,$D$31)</f>
        <v>1</v>
      </c>
      <c r="Q31" s="267" t="b">
        <f>ROUND('T1'!O61,$D$31)=ROUND('T1'!O18-'T1'!O60,$D$31)</f>
        <v>1</v>
      </c>
    </row>
    <row r="32" spans="1:29" s="274" customFormat="1" ht="12" customHeight="1" outlineLevel="1">
      <c r="A32" s="269"/>
      <c r="B32" s="270"/>
      <c r="C32" s="271" t="s">
        <v>109</v>
      </c>
      <c r="D32" s="275"/>
      <c r="E32" s="304">
        <f>ROUND('T1'!C61,$D$31)</f>
        <v>24636627.719000001</v>
      </c>
      <c r="F32" s="304">
        <f>ROUND('T1'!D61,$D$31)</f>
        <v>25328078.317000002</v>
      </c>
      <c r="G32" s="304">
        <f>ROUND('T1'!E61,$D$31)</f>
        <v>25085926.998</v>
      </c>
      <c r="H32" s="304">
        <f>ROUND('T1'!F61,$D$31)</f>
        <v>26757017.076000001</v>
      </c>
      <c r="I32" s="304">
        <f>ROUND('T1'!G61,$D$31)</f>
        <v>27629019.478999998</v>
      </c>
      <c r="J32" s="304">
        <f>ROUND('T1'!H61,$D$31)</f>
        <v>29491685.409000002</v>
      </c>
      <c r="K32" s="304">
        <f>ROUND('T1'!I61,$D$31)</f>
        <v>30336749.603</v>
      </c>
      <c r="L32" s="304">
        <f>ROUND('T1'!J61,$D$31)</f>
        <v>32700373.748</v>
      </c>
      <c r="M32" s="304">
        <f>ROUND('T1'!K61,$D$31)</f>
        <v>42004364.710000001</v>
      </c>
      <c r="N32" s="304">
        <f>ROUND('T1'!L61,$D$31)</f>
        <v>46831918.814999998</v>
      </c>
      <c r="O32" s="304">
        <f>ROUND('T1'!M61,$D$31)</f>
        <v>51729370.049000002</v>
      </c>
      <c r="P32" s="304">
        <f>ROUND('T1'!N61,$D$31)</f>
        <v>56136795.188000001</v>
      </c>
      <c r="Q32" s="304">
        <f>ROUND('T1'!O61,$D$31)</f>
        <v>60373071.919</v>
      </c>
    </row>
    <row r="33" spans="1:17" s="274" customFormat="1" ht="12" customHeight="1" outlineLevel="1">
      <c r="A33" s="269"/>
      <c r="B33" s="270"/>
      <c r="C33" s="271" t="s">
        <v>110</v>
      </c>
      <c r="D33" s="275"/>
      <c r="E33" s="304">
        <f>ROUND('T1'!C18-'T1'!C60,$D$31)</f>
        <v>24636627.719000001</v>
      </c>
      <c r="F33" s="304">
        <f>ROUND('T1'!D18-'T1'!D60,$D$31)</f>
        <v>25328078.317000002</v>
      </c>
      <c r="G33" s="304">
        <f>ROUND('T1'!E18-'T1'!E60,$D$31)</f>
        <v>25085926.998</v>
      </c>
      <c r="H33" s="304">
        <f>ROUND('T1'!F18-'T1'!F60,$D$31)</f>
        <v>26757017.076000001</v>
      </c>
      <c r="I33" s="304">
        <f>ROUND('T1'!G18-'T1'!G60,$D$31)</f>
        <v>27629019.478999998</v>
      </c>
      <c r="J33" s="304">
        <f>ROUND('T1'!H18-'T1'!H60,$D$31)</f>
        <v>29491685.409000002</v>
      </c>
      <c r="K33" s="304">
        <f>ROUND('T1'!I18-'T1'!I60,$D$31)</f>
        <v>30336749.603</v>
      </c>
      <c r="L33" s="304">
        <f>ROUND('T1'!J18-'T1'!J60,$D$31)</f>
        <v>32700373.748</v>
      </c>
      <c r="M33" s="304">
        <f>ROUND('T1'!K18-'T1'!K60,$D$31)</f>
        <v>42004364.710000001</v>
      </c>
      <c r="N33" s="304">
        <f>ROUND('T1'!L18-'T1'!L60,$D$31)</f>
        <v>46831918.814999998</v>
      </c>
      <c r="O33" s="304">
        <f>ROUND('T1'!M18-'T1'!M60,$D$31)</f>
        <v>51729370.049000002</v>
      </c>
      <c r="P33" s="304">
        <f>ROUND('T1'!N18-'T1'!N60,$D$31)</f>
        <v>56136795.188000001</v>
      </c>
      <c r="Q33" s="304">
        <f>ROUND('T1'!O18-'T1'!O60,$D$31)</f>
        <v>60373071.919</v>
      </c>
    </row>
    <row r="34" spans="1:17" s="278" customFormat="1" ht="18.75">
      <c r="A34" s="257" t="s">
        <v>76</v>
      </c>
      <c r="B34" s="258" t="s">
        <v>77</v>
      </c>
      <c r="C34" s="259" t="s">
        <v>111</v>
      </c>
      <c r="D34" s="276"/>
      <c r="E34" s="300"/>
      <c r="F34" s="300"/>
      <c r="G34" s="300"/>
      <c r="H34" s="277"/>
      <c r="I34" s="277"/>
      <c r="J34" s="277"/>
      <c r="K34" s="277"/>
      <c r="L34" s="277"/>
      <c r="M34" s="277"/>
      <c r="N34" s="277"/>
      <c r="O34" s="277"/>
      <c r="P34" s="277"/>
      <c r="Q34" s="277"/>
    </row>
    <row r="35" spans="1:17" s="268" customFormat="1" ht="12" customHeight="1">
      <c r="A35" s="279" t="s">
        <v>84</v>
      </c>
      <c r="B35" s="264" t="s">
        <v>85</v>
      </c>
      <c r="C35" s="265" t="s">
        <v>86</v>
      </c>
      <c r="D35" s="280">
        <v>3</v>
      </c>
      <c r="E35" s="267" t="b">
        <f>ROUND('T1 ANSP'!C18,$D$35)=ROUND(('T1 ANSP'!C12+SUM('T1 ANSP'!C14:C17)),$D$35)</f>
        <v>1</v>
      </c>
      <c r="F35" s="267" t="b">
        <f>ROUND('T1 ANSP'!D18,$D$35)=ROUND(('T1 ANSP'!D12+SUM('T1 ANSP'!D14:D17)),$D$35)</f>
        <v>1</v>
      </c>
      <c r="G35" s="267" t="b">
        <f>ROUND('T1 ANSP'!E18,$D$35)=ROUND(('T1 ANSP'!E12+SUM('T1 ANSP'!E14:E17)),$D$35)</f>
        <v>1</v>
      </c>
      <c r="H35" s="267" t="b">
        <f>ROUND('T1 ANSP'!F18,$D$35)=ROUND(('T1 ANSP'!F12+SUM('T1 ANSP'!F14:F17)),$D$35)</f>
        <v>1</v>
      </c>
      <c r="I35" s="267" t="b">
        <f>ROUND('T1 ANSP'!G18,$D$35)=ROUND(('T1 ANSP'!G12+SUM('T1 ANSP'!G14:G17)),$D$35)</f>
        <v>1</v>
      </c>
      <c r="J35" s="267" t="b">
        <f>ROUND('T1 ANSP'!H18,$D$35)=ROUND(('T1 ANSP'!H12+SUM('T1 ANSP'!H14:H17)),$D$35)</f>
        <v>1</v>
      </c>
      <c r="K35" s="267" t="b">
        <f>ROUND('T1 ANSP'!I18,$D$35)=ROUND(('T1 ANSP'!I12+SUM('T1 ANSP'!I14:I17)),$D$35)</f>
        <v>1</v>
      </c>
      <c r="L35" s="267" t="b">
        <f>ROUND('T1 ANSP'!J18,$D$35)=ROUND(('T1 ANSP'!J12+SUM('T1 ANSP'!J14:J17)),$D$35)</f>
        <v>1</v>
      </c>
      <c r="M35" s="267" t="b">
        <f>ROUND('T1 ANSP'!K18,$D$35)=ROUND(('T1 ANSP'!K12+SUM('T1 ANSP'!K14:K17)),$D$35)</f>
        <v>1</v>
      </c>
      <c r="N35" s="267" t="b">
        <f>ROUND('T1 ANSP'!L18,$D$35)=ROUND(('T1 ANSP'!L12+SUM('T1 ANSP'!L14:L17)),$D$35)</f>
        <v>1</v>
      </c>
      <c r="O35" s="267" t="b">
        <f>ROUND('T1 ANSP'!M18,$D$35)=ROUND(('T1 ANSP'!M12+SUM('T1 ANSP'!M14:M17)),$D$35)</f>
        <v>1</v>
      </c>
      <c r="P35" s="267" t="b">
        <f>ROUND('T1 ANSP'!N18,$D$35)=ROUND(('T1 ANSP'!N12+SUM('T1 ANSP'!N14:N17)),$D$35)</f>
        <v>1</v>
      </c>
      <c r="Q35" s="267" t="b">
        <f>ROUND('T1 ANSP'!O18,$D$35)=ROUND(('T1 ANSP'!O12+SUM('T1 ANSP'!O14:O17)),$D$35)</f>
        <v>1</v>
      </c>
    </row>
    <row r="36" spans="1:17" s="274" customFormat="1" ht="12" customHeight="1" outlineLevel="1">
      <c r="A36" s="281"/>
      <c r="B36" s="282"/>
      <c r="C36" s="271" t="s">
        <v>87</v>
      </c>
      <c r="D36" s="275"/>
      <c r="E36" s="304">
        <f>ROUND('T1 ANSP'!C18,$D$35)</f>
        <v>22237229.971000001</v>
      </c>
      <c r="F36" s="304">
        <f>ROUND('T1 ANSP'!D18,$D$35)</f>
        <v>22981531.120000001</v>
      </c>
      <c r="G36" s="304">
        <f>ROUND('T1 ANSP'!E18,$D$35)</f>
        <v>22717244.693999998</v>
      </c>
      <c r="H36" s="304">
        <f>ROUND('T1 ANSP'!F18,$D$35)</f>
        <v>24393391.513</v>
      </c>
      <c r="I36" s="304">
        <f>ROUND('T1 ANSP'!G18,$D$35)</f>
        <v>25233563.988000002</v>
      </c>
      <c r="J36" s="304">
        <f>ROUND('T1 ANSP'!H18,$D$35)</f>
        <v>27081476.833999999</v>
      </c>
      <c r="K36" s="304">
        <f>ROUND('T1 ANSP'!I18,$D$35)</f>
        <v>27850859.695999999</v>
      </c>
      <c r="L36" s="304">
        <f>ROUND('T1 ANSP'!J18,$D$35)</f>
        <v>30227420.465999998</v>
      </c>
      <c r="M36" s="304">
        <f>ROUND('T1 ANSP'!K18,$D$35)</f>
        <v>38940568.196999997</v>
      </c>
      <c r="N36" s="304">
        <f>ROUND('T1 ANSP'!L18,$D$35)</f>
        <v>43680648.449000001</v>
      </c>
      <c r="O36" s="304">
        <f>ROUND('T1 ANSP'!M18,$D$35)</f>
        <v>48513028.254000001</v>
      </c>
      <c r="P36" s="304">
        <f>ROUND('T1 ANSP'!N18,$D$35)</f>
        <v>52840948.968999997</v>
      </c>
      <c r="Q36" s="304">
        <f>ROUND('T1 ANSP'!O18,$D$35)</f>
        <v>56982629.086999997</v>
      </c>
    </row>
    <row r="37" spans="1:17" s="274" customFormat="1" ht="12" customHeight="1" outlineLevel="1">
      <c r="A37" s="281"/>
      <c r="B37" s="270"/>
      <c r="C37" s="271" t="s">
        <v>88</v>
      </c>
      <c r="D37" s="275"/>
      <c r="E37" s="304">
        <f>ROUND(('T1 ANSP'!C12+SUM('T1 ANSP'!C14:C17)),$D$35)</f>
        <v>22237229.971000001</v>
      </c>
      <c r="F37" s="304">
        <f>ROUND(('T1 ANSP'!D12+SUM('T1 ANSP'!D14:D17)),$D$35)</f>
        <v>22981531.120000001</v>
      </c>
      <c r="G37" s="304">
        <f>ROUND(('T1 ANSP'!E12+SUM('T1 ANSP'!E14:E17)),$D$35)</f>
        <v>22717244.693999998</v>
      </c>
      <c r="H37" s="304">
        <f>ROUND(('T1 ANSP'!F12+SUM('T1 ANSP'!F14:F17)),$D$35)</f>
        <v>24393391.513</v>
      </c>
      <c r="I37" s="304">
        <f>ROUND(('T1 ANSP'!G12+SUM('T1 ANSP'!G14:G17)),$D$35)</f>
        <v>25233563.988000002</v>
      </c>
      <c r="J37" s="304">
        <f>ROUND(('T1 ANSP'!H12+SUM('T1 ANSP'!H14:H17)),$D$35)</f>
        <v>27081476.833999999</v>
      </c>
      <c r="K37" s="304">
        <f>ROUND(('T1 ANSP'!I12+SUM('T1 ANSP'!I14:I17)),$D$35)</f>
        <v>27850859.695999999</v>
      </c>
      <c r="L37" s="304">
        <f>ROUND(('T1 ANSP'!J12+SUM('T1 ANSP'!J14:J17)),$D$35)</f>
        <v>30227420.465999998</v>
      </c>
      <c r="M37" s="304">
        <f>ROUND(('T1 ANSP'!K12+SUM('T1 ANSP'!K14:K17)),$D$35)</f>
        <v>38940568.196999997</v>
      </c>
      <c r="N37" s="304">
        <f>ROUND(('T1 ANSP'!L12+SUM('T1 ANSP'!L14:L17)),$D$35)</f>
        <v>43680648.449000001</v>
      </c>
      <c r="O37" s="304">
        <f>ROUND(('T1 ANSP'!M12+SUM('T1 ANSP'!M14:M17)),$D$35)</f>
        <v>48513028.254000001</v>
      </c>
      <c r="P37" s="304">
        <f>ROUND(('T1 ANSP'!N12+SUM('T1 ANSP'!N14:N17)),$D$35)</f>
        <v>52840948.968999997</v>
      </c>
      <c r="Q37" s="304">
        <f>ROUND(('T1 ANSP'!O12+SUM('T1 ANSP'!O14:O17)),$D$35)</f>
        <v>56982629.086999997</v>
      </c>
    </row>
    <row r="38" spans="1:17" s="268" customFormat="1" ht="12" customHeight="1">
      <c r="A38" s="279" t="s">
        <v>89</v>
      </c>
      <c r="B38" s="264" t="s">
        <v>90</v>
      </c>
      <c r="C38" s="265" t="s">
        <v>91</v>
      </c>
      <c r="D38" s="280">
        <v>3</v>
      </c>
      <c r="E38" s="267" t="b">
        <f>ROUND('T1 ANSP'!C31,$D$38)=ROUND(SUM('T1 ANSP'!C22:C30),$D$38)</f>
        <v>1</v>
      </c>
      <c r="F38" s="267" t="b">
        <f>ROUND('T1 ANSP'!D31,$D$38)=ROUND(SUM('T1 ANSP'!D22:D30),$D$38)</f>
        <v>1</v>
      </c>
      <c r="G38" s="267" t="b">
        <f>ROUND('T1 ANSP'!E31,$D$38)=ROUND(SUM('T1 ANSP'!E22:E30),$D$38)</f>
        <v>1</v>
      </c>
      <c r="H38" s="267" t="b">
        <f>ROUND('T1 ANSP'!F31,$D$38)=ROUND(SUM('T1 ANSP'!F22:F30),$D$38)</f>
        <v>1</v>
      </c>
      <c r="I38" s="267" t="b">
        <f>ROUND('T1 ANSP'!G31,$D$38)=ROUND(SUM('T1 ANSP'!G22:G30),$D$38)</f>
        <v>1</v>
      </c>
      <c r="J38" s="267" t="b">
        <f>ROUND('T1 ANSP'!H31,$D$38)=ROUND(SUM('T1 ANSP'!H22:H30),$D$38)</f>
        <v>1</v>
      </c>
      <c r="K38" s="267" t="b">
        <f>ROUND('T1 ANSP'!I31,$D$38)=ROUND(SUM('T1 ANSP'!I22:I30),$D$38)</f>
        <v>1</v>
      </c>
      <c r="L38" s="267" t="b">
        <f>ROUND('T1 ANSP'!J31,$D$38)=ROUND(SUM('T1 ANSP'!J22:J30),$D$38)</f>
        <v>1</v>
      </c>
      <c r="M38" s="267" t="b">
        <f>ROUND('T1 ANSP'!K31,$D$38)=ROUND(SUM('T1 ANSP'!K22:K30),$D$38)</f>
        <v>1</v>
      </c>
      <c r="N38" s="267" t="b">
        <f>ROUND('T1 ANSP'!L31,$D$38)=ROUND(SUM('T1 ANSP'!L22:L30),$D$38)</f>
        <v>1</v>
      </c>
      <c r="O38" s="267" t="b">
        <f>ROUND('T1 ANSP'!M31,$D$38)=ROUND(SUM('T1 ANSP'!M22:M30),$D$38)</f>
        <v>1</v>
      </c>
      <c r="P38" s="267" t="b">
        <f>ROUND('T1 ANSP'!N31,$D$38)=ROUND(SUM('T1 ANSP'!N22:N30),$D$38)</f>
        <v>1</v>
      </c>
      <c r="Q38" s="267" t="b">
        <f>ROUND('T1 ANSP'!O31,$D$38)=ROUND(SUM('T1 ANSP'!O22:O30),$D$38)</f>
        <v>1</v>
      </c>
    </row>
    <row r="39" spans="1:17" s="274" customFormat="1" ht="12" customHeight="1" outlineLevel="1">
      <c r="A39" s="281"/>
      <c r="B39" s="270"/>
      <c r="C39" s="271" t="s">
        <v>92</v>
      </c>
      <c r="D39" s="275"/>
      <c r="E39" s="304">
        <f>ROUND('T1 ANSP'!C31,$D$38)</f>
        <v>22237229.971000001</v>
      </c>
      <c r="F39" s="304">
        <f>ROUND('T1 ANSP'!D31,$D$38)</f>
        <v>22981531.120000001</v>
      </c>
      <c r="G39" s="304">
        <f>ROUND('T1 ANSP'!E31,$D$38)</f>
        <v>22717244.693999998</v>
      </c>
      <c r="H39" s="304">
        <f>ROUND('T1 ANSP'!F31,$D$38)</f>
        <v>24393391.513</v>
      </c>
      <c r="I39" s="304">
        <f>ROUND('T1 ANSP'!G31,$D$38)</f>
        <v>25233563.988000002</v>
      </c>
      <c r="J39" s="304">
        <f>ROUND('T1 ANSP'!H31,$D$38)</f>
        <v>27081476.833999999</v>
      </c>
      <c r="K39" s="304">
        <f>ROUND('T1 ANSP'!I31,$D$38)</f>
        <v>27850859.695999999</v>
      </c>
      <c r="L39" s="304">
        <f>ROUND('T1 ANSP'!J31,$D$38)</f>
        <v>30227420.418000001</v>
      </c>
      <c r="M39" s="304">
        <f>ROUND('T1 ANSP'!K31,$D$38)</f>
        <v>38940568.196999997</v>
      </c>
      <c r="N39" s="304">
        <f>ROUND('T1 ANSP'!L31,$D$38)</f>
        <v>43680648.449000001</v>
      </c>
      <c r="O39" s="304">
        <f>ROUND('T1 ANSP'!M31,$D$38)</f>
        <v>48513028.254000001</v>
      </c>
      <c r="P39" s="304">
        <f>ROUND('T1 ANSP'!N31,$D$38)</f>
        <v>52840948.968999997</v>
      </c>
      <c r="Q39" s="304">
        <f>ROUND('T1 ANSP'!O31,$D$38)</f>
        <v>56982629.086999997</v>
      </c>
    </row>
    <row r="40" spans="1:17" s="274" customFormat="1" ht="12" customHeight="1" outlineLevel="1">
      <c r="A40" s="281"/>
      <c r="B40" s="270"/>
      <c r="C40" s="271" t="s">
        <v>93</v>
      </c>
      <c r="D40" s="275"/>
      <c r="E40" s="304">
        <f>ROUND(SUM('T1 ANSP'!C22:C30),$D$38)</f>
        <v>22237229.971000001</v>
      </c>
      <c r="F40" s="304">
        <f>ROUND(SUM('T1 ANSP'!D22:D30),$D$38)</f>
        <v>22981531.120000001</v>
      </c>
      <c r="G40" s="304">
        <f>ROUND(SUM('T1 ANSP'!E22:E30),$D$38)</f>
        <v>22717244.693999998</v>
      </c>
      <c r="H40" s="304">
        <f>ROUND(SUM('T1 ANSP'!F22:F30),$D$38)</f>
        <v>24393391.513</v>
      </c>
      <c r="I40" s="304">
        <f>ROUND(SUM('T1 ANSP'!G22:G30),$D$38)</f>
        <v>25233563.988000002</v>
      </c>
      <c r="J40" s="304">
        <f>ROUND(SUM('T1 ANSP'!H22:H30),$D$38)</f>
        <v>27081476.833999999</v>
      </c>
      <c r="K40" s="304">
        <f>ROUND(SUM('T1 ANSP'!I22:I30),$D$38)</f>
        <v>27850859.695999999</v>
      </c>
      <c r="L40" s="304">
        <f>ROUND(SUM('T1 ANSP'!J22:J30),$D$38)</f>
        <v>30227420.418000001</v>
      </c>
      <c r="M40" s="304">
        <f>ROUND(SUM('T1 ANSP'!K22:K30),$D$38)</f>
        <v>38940568.196999997</v>
      </c>
      <c r="N40" s="304">
        <f>ROUND(SUM('T1 ANSP'!L22:L30),$D$38)</f>
        <v>43680648.449000001</v>
      </c>
      <c r="O40" s="304">
        <f>ROUND(SUM('T1 ANSP'!M22:M30),$D$38)</f>
        <v>48513028.254000001</v>
      </c>
      <c r="P40" s="304">
        <f>ROUND(SUM('T1 ANSP'!N22:N30),$D$38)</f>
        <v>52840948.968999997</v>
      </c>
      <c r="Q40" s="304">
        <f>ROUND(SUM('T1 ANSP'!O22:O30),$D$38)</f>
        <v>56982629.086999997</v>
      </c>
    </row>
    <row r="41" spans="1:17" s="268" customFormat="1" ht="12" customHeight="1">
      <c r="A41" s="283" t="s">
        <v>94</v>
      </c>
      <c r="B41" s="264" t="s">
        <v>112</v>
      </c>
      <c r="C41" s="265" t="s">
        <v>95</v>
      </c>
      <c r="D41" s="280">
        <v>0</v>
      </c>
      <c r="E41" s="267" t="b">
        <f>ROUND('T1 ANSP'!C18,$D$41)=ROUND('T1 ANSP'!C31,$D$41)</f>
        <v>1</v>
      </c>
      <c r="F41" s="267" t="b">
        <f>ROUND('T1 ANSP'!D18,$D$41)=ROUND('T1 ANSP'!D31,$D$41)</f>
        <v>1</v>
      </c>
      <c r="G41" s="267" t="b">
        <f>ROUND('T1 ANSP'!E18,$D$41)=ROUND('T1 ANSP'!E31,$D$41)</f>
        <v>1</v>
      </c>
      <c r="H41" s="267" t="b">
        <f>ROUND('T1 ANSP'!F18,$D$41)=ROUND('T1 ANSP'!F31,$D$41)</f>
        <v>1</v>
      </c>
      <c r="I41" s="267" t="b">
        <f>ROUND('T1 ANSP'!G18,$D$41)=ROUND('T1 ANSP'!G31,$D$41)</f>
        <v>1</v>
      </c>
      <c r="J41" s="267" t="b">
        <f>ROUND('T1 ANSP'!H18,$D$41)=ROUND('T1 ANSP'!H31,$D$41)</f>
        <v>1</v>
      </c>
      <c r="K41" s="267" t="b">
        <f>ROUND('T1 ANSP'!I18,$D$41)=ROUND('T1 ANSP'!I31,$D$41)</f>
        <v>1</v>
      </c>
      <c r="L41" s="267" t="b">
        <f>ROUND('T1 ANSP'!J18,$D$41)=ROUND('T1 ANSP'!J31,$D$41)</f>
        <v>1</v>
      </c>
      <c r="M41" s="267" t="b">
        <f>ROUND('T1 ANSP'!K18,$D$41)=ROUND('T1 ANSP'!K31,$D$41)</f>
        <v>1</v>
      </c>
      <c r="N41" s="267" t="b">
        <f>ROUND('T1 ANSP'!L18,$D$41)=ROUND('T1 ANSP'!L31,$D$41)</f>
        <v>1</v>
      </c>
      <c r="O41" s="267" t="b">
        <f>ROUND('T1 ANSP'!M18,$D$41)=ROUND('T1 ANSP'!M31,$D$41)</f>
        <v>1</v>
      </c>
      <c r="P41" s="267" t="b">
        <f>ROUND('T1 ANSP'!N18,$D$41)=ROUND('T1 ANSP'!N31,$D$41)</f>
        <v>1</v>
      </c>
      <c r="Q41" s="267" t="b">
        <f>ROUND('T1 ANSP'!O18,$D$41)=ROUND('T1 ANSP'!O31,$D$41)</f>
        <v>1</v>
      </c>
    </row>
    <row r="42" spans="1:17" s="274" customFormat="1" ht="12" customHeight="1" outlineLevel="1">
      <c r="A42" s="284"/>
      <c r="B42" s="270"/>
      <c r="C42" s="271" t="s">
        <v>87</v>
      </c>
      <c r="D42" s="275"/>
      <c r="E42" s="304">
        <f>ROUND('T1 ANSP'!C18,$D$41)</f>
        <v>22237230</v>
      </c>
      <c r="F42" s="304">
        <f>ROUND('T1 ANSP'!D18,$D$41)</f>
        <v>22981531</v>
      </c>
      <c r="G42" s="304">
        <f>ROUND('T1 ANSP'!E18,$D$41)</f>
        <v>22717245</v>
      </c>
      <c r="H42" s="304">
        <f>ROUND('T1 ANSP'!F18,$D$41)</f>
        <v>24393392</v>
      </c>
      <c r="I42" s="304">
        <f>ROUND('T1 ANSP'!G18,$D$41)</f>
        <v>25233564</v>
      </c>
      <c r="J42" s="304">
        <f>ROUND('T1 ANSP'!H18,$D$41)</f>
        <v>27081477</v>
      </c>
      <c r="K42" s="304">
        <f>ROUND('T1 ANSP'!I18,$D$41)</f>
        <v>27850860</v>
      </c>
      <c r="L42" s="304">
        <f>ROUND('T1 ANSP'!J18,$D$41)</f>
        <v>30227420</v>
      </c>
      <c r="M42" s="304">
        <f>ROUND('T1 ANSP'!K18,$D$41)</f>
        <v>38940568</v>
      </c>
      <c r="N42" s="304">
        <f>ROUND('T1 ANSP'!L18,$D$41)</f>
        <v>43680648</v>
      </c>
      <c r="O42" s="304">
        <f>ROUND('T1 ANSP'!M18,$D$41)</f>
        <v>48513028</v>
      </c>
      <c r="P42" s="304">
        <f>ROUND('T1 ANSP'!N18,$D$41)</f>
        <v>52840949</v>
      </c>
      <c r="Q42" s="304">
        <f>ROUND('T1 ANSP'!O18,$D$41)</f>
        <v>56982629</v>
      </c>
    </row>
    <row r="43" spans="1:17" s="274" customFormat="1" ht="12" customHeight="1" outlineLevel="1">
      <c r="A43" s="284"/>
      <c r="B43" s="270"/>
      <c r="C43" s="271" t="s">
        <v>92</v>
      </c>
      <c r="D43" s="275"/>
      <c r="E43" s="304">
        <f>ROUND('T1 ANSP'!C31,$D$41)</f>
        <v>22237230</v>
      </c>
      <c r="F43" s="304">
        <f>ROUND('T1 ANSP'!D31,$D$41)</f>
        <v>22981531</v>
      </c>
      <c r="G43" s="304">
        <f>ROUND('T1 ANSP'!E31,$D$41)</f>
        <v>22717245</v>
      </c>
      <c r="H43" s="304">
        <f>ROUND('T1 ANSP'!F31,$D$41)</f>
        <v>24393392</v>
      </c>
      <c r="I43" s="304">
        <f>ROUND('T1 ANSP'!G31,$D$41)</f>
        <v>25233564</v>
      </c>
      <c r="J43" s="304">
        <f>ROUND('T1 ANSP'!H31,$D$41)</f>
        <v>27081477</v>
      </c>
      <c r="K43" s="304">
        <f>ROUND('T1 ANSP'!I31,$D$41)</f>
        <v>27850860</v>
      </c>
      <c r="L43" s="304">
        <f>ROUND('T1 ANSP'!J31,$D$41)</f>
        <v>30227420</v>
      </c>
      <c r="M43" s="304">
        <f>ROUND('T1 ANSP'!K31,$D$41)</f>
        <v>38940568</v>
      </c>
      <c r="N43" s="304">
        <f>ROUND('T1 ANSP'!L31,$D$41)</f>
        <v>43680648</v>
      </c>
      <c r="O43" s="304">
        <f>ROUND('T1 ANSP'!M31,$D$41)</f>
        <v>48513028</v>
      </c>
      <c r="P43" s="304">
        <f>ROUND('T1 ANSP'!N31,$D$41)</f>
        <v>52840949</v>
      </c>
      <c r="Q43" s="304">
        <f>ROUND('T1 ANSP'!O31,$D$41)</f>
        <v>56982629</v>
      </c>
    </row>
    <row r="44" spans="1:17" s="268" customFormat="1" ht="12" customHeight="1">
      <c r="A44" s="279" t="s">
        <v>96</v>
      </c>
      <c r="B44" s="264" t="s">
        <v>97</v>
      </c>
      <c r="C44" s="265" t="s">
        <v>150</v>
      </c>
      <c r="D44" s="266">
        <v>2</v>
      </c>
      <c r="F44" s="267" t="b">
        <f>ROUND('T1 ANSP'!C65*(1+'T1'!D64),$D$44)=ROUND('T1 ANSP'!D65,$D$44)</f>
        <v>1</v>
      </c>
      <c r="G44" s="267" t="b">
        <f>ROUND('T1 ANSP'!D65*(1+'T1'!E64),$D$44)=ROUND('T1 ANSP'!E65,$D$44)</f>
        <v>1</v>
      </c>
      <c r="H44" s="267" t="b">
        <f>ROUND('T1 ANSP'!E65*(1+'T1'!F64),$D$44)=ROUND('T1 ANSP'!F65,$D$44)</f>
        <v>1</v>
      </c>
      <c r="I44" s="267" t="b">
        <f>ROUND('T1 ANSP'!F65*(1+'T1'!G64),$D$44)=ROUND('T1 ANSP'!G65,$D$44)</f>
        <v>1</v>
      </c>
      <c r="J44" s="267" t="b">
        <f>ROUND('T1 ANSP'!G65*(1+'T1'!H64),$D$44)=ROUND('T1 ANSP'!H65,$D$44)</f>
        <v>1</v>
      </c>
      <c r="K44" s="267" t="b">
        <f>ROUND('T1 ANSP'!H65*(1+'T1'!I64),$D$44)=ROUND('T1 ANSP'!I65,$D$44)</f>
        <v>1</v>
      </c>
      <c r="L44" s="267" t="b">
        <f>ROUND('T1 ANSP'!I65*(1+'T1'!J64),$D$44)=ROUND('T1 ANSP'!J65,$D$44)</f>
        <v>1</v>
      </c>
      <c r="M44" s="267" t="b">
        <f>ROUND('T1 ANSP'!J65*(1+'T1'!K64),$D$44)=ROUND('T1 ANSP'!K65,$D$44)</f>
        <v>1</v>
      </c>
      <c r="N44" s="267" t="b">
        <f>ROUND('T1 ANSP'!K65*(1+'T1'!L64),$D$44)=ROUND('T1 ANSP'!L65,$D$44)</f>
        <v>1</v>
      </c>
      <c r="O44" s="267" t="b">
        <f>ROUND('T1 ANSP'!L65*(1+'T1'!M64),$D$44)=ROUND('T1 ANSP'!M65,$D$44)</f>
        <v>1</v>
      </c>
      <c r="P44" s="267" t="b">
        <f>ROUND('T1 ANSP'!M65*(1+'T1'!N64),$D$44)=ROUND('T1 ANSP'!N65,$D$44)</f>
        <v>1</v>
      </c>
      <c r="Q44" s="267" t="b">
        <f>ROUND('T1 ANSP'!N65*(1+'T1'!O64),$D$44)=ROUND('T1 ANSP'!O65,$D$44)</f>
        <v>1</v>
      </c>
    </row>
    <row r="45" spans="1:17" s="274" customFormat="1" ht="12" customHeight="1" outlineLevel="1">
      <c r="A45" s="281"/>
      <c r="B45" s="270"/>
      <c r="C45" s="271" t="s">
        <v>98</v>
      </c>
      <c r="D45" s="275"/>
      <c r="F45" s="305">
        <f>ROUND('T1 ANSP'!C65*(1+'T1'!D64),$D$44)</f>
        <v>97.15</v>
      </c>
      <c r="G45" s="305">
        <f>ROUND('T1 ANSP'!D65*(1+'T1'!E64),$D$44)</f>
        <v>97.17</v>
      </c>
      <c r="H45" s="305">
        <f>ROUND('T1 ANSP'!E65*(1+'T1'!F64),$D$44)</f>
        <v>97.27</v>
      </c>
      <c r="I45" s="305">
        <f>ROUND('T1 ANSP'!F65*(1+'T1'!G64),$D$44)</f>
        <v>97.66</v>
      </c>
      <c r="J45" s="305">
        <f>ROUND('T1 ANSP'!G65*(1+'T1'!H64),$D$44)</f>
        <v>100</v>
      </c>
      <c r="K45" s="305">
        <f>ROUND('T1 ANSP'!H65*(1+'T1'!I64),$D$44)</f>
        <v>102.9</v>
      </c>
      <c r="L45" s="305">
        <f>ROUND('T1 ANSP'!I65*(1+'T1'!J64),$D$44)</f>
        <v>106.09</v>
      </c>
      <c r="M45" s="305">
        <f>ROUND('T1 ANSP'!J65*(1+'T1'!K64),$D$44)</f>
        <v>109.38</v>
      </c>
      <c r="N45" s="305">
        <f>ROUND('T1 ANSP'!K65*(1+'T1'!L64),$D$44)</f>
        <v>112.66</v>
      </c>
      <c r="O45" s="305">
        <f>ROUND('T1 ANSP'!L65*(1+'T1'!M64),$D$44)</f>
        <v>116.04</v>
      </c>
      <c r="P45" s="305">
        <f>ROUND('T1 ANSP'!M65*(1+'T1'!N64),$D$44)</f>
        <v>119.52</v>
      </c>
      <c r="Q45" s="305">
        <f>ROUND('T1 ANSP'!N65*(1+'T1'!O64),$D$44)</f>
        <v>123.11</v>
      </c>
    </row>
    <row r="46" spans="1:17" s="274" customFormat="1" ht="12" customHeight="1" outlineLevel="1">
      <c r="A46" s="281"/>
      <c r="B46" s="270"/>
      <c r="C46" s="271" t="s">
        <v>99</v>
      </c>
      <c r="D46" s="275"/>
      <c r="F46" s="305">
        <f>ROUND('T1 ANSP'!D65,$D$44)</f>
        <v>97.15</v>
      </c>
      <c r="G46" s="305">
        <f>ROUND('T1 ANSP'!E65,$D$44)</f>
        <v>97.17</v>
      </c>
      <c r="H46" s="305">
        <f>ROUND('T1 ANSP'!F65,$D$44)</f>
        <v>97.27</v>
      </c>
      <c r="I46" s="305">
        <f>ROUND('T1 ANSP'!G65,$D$44)</f>
        <v>97.66</v>
      </c>
      <c r="J46" s="305">
        <f>ROUND('T1 ANSP'!H65,$D$44)</f>
        <v>100</v>
      </c>
      <c r="K46" s="305">
        <f>ROUND('T1 ANSP'!I65,$D$44)</f>
        <v>102.9</v>
      </c>
      <c r="L46" s="305">
        <f>ROUND('T1 ANSP'!J65,$D$44)</f>
        <v>106.09</v>
      </c>
      <c r="M46" s="305">
        <f>ROUND('T1 ANSP'!K65,$D$44)</f>
        <v>109.38</v>
      </c>
      <c r="N46" s="305">
        <f>ROUND('T1 ANSP'!L65,$D$44)</f>
        <v>112.66</v>
      </c>
      <c r="O46" s="305">
        <f>ROUND('T1 ANSP'!M65,$D$44)</f>
        <v>116.04</v>
      </c>
      <c r="P46" s="305">
        <f>ROUND('T1 ANSP'!N65,$D$44)</f>
        <v>119.52</v>
      </c>
      <c r="Q46" s="305">
        <f>ROUND('T1 ANSP'!O65,$D$44)</f>
        <v>123.11</v>
      </c>
    </row>
    <row r="47" spans="1:17" s="268" customFormat="1" ht="12" customHeight="1">
      <c r="A47" s="279" t="s">
        <v>157</v>
      </c>
      <c r="B47" s="264" t="s">
        <v>100</v>
      </c>
      <c r="C47" s="265" t="s">
        <v>151</v>
      </c>
      <c r="D47" s="266">
        <v>3</v>
      </c>
      <c r="E47" s="267" t="b">
        <f>ROUND(((('T1 ANSP'!C61-'T1 ANSP'!C15-'T1 ANSP'!C16)/('T1 ANSP'!C65/100))+('T1 ANSP'!C15+'T1 ANSP'!C16)),$D$47)=ROUND('T1 ANSP'!C66,$D$47)</f>
        <v>1</v>
      </c>
      <c r="F47" s="267" t="b">
        <f>ROUND(((('T1 ANSP'!D61-'T1 ANSP'!D15-'T1 ANSP'!D16)/('T1 ANSP'!D65/100))+('T1 ANSP'!D15+'T1 ANSP'!D16)),$D$47)=ROUND('T1 ANSP'!D66,$D$47)</f>
        <v>1</v>
      </c>
      <c r="G47" s="267" t="b">
        <f>ROUND(((('T1 ANSP'!E61-'T1 ANSP'!E15-'T1 ANSP'!E16)/('T1 ANSP'!E65/100))+('T1 ANSP'!E15+'T1 ANSP'!E16)),$D$47)=ROUND('T1 ANSP'!E66,$D$47)</f>
        <v>1</v>
      </c>
      <c r="H47" s="267" t="b">
        <f>ROUND(((('T1 ANSP'!F61-'T1 ANSP'!F15-'T1 ANSP'!F16)/('T1 ANSP'!F65/100))+('T1 ANSP'!F15+'T1 ANSP'!F16)),$D$47)=ROUND('T1 ANSP'!F66,$D$47)</f>
        <v>1</v>
      </c>
      <c r="I47" s="267" t="b">
        <f>ROUND(((('T1 ANSP'!G61-'T1 ANSP'!G15-'T1 ANSP'!G16)/('T1 ANSP'!G65/100))+('T1 ANSP'!G15+'T1 ANSP'!G16)),$D$47)=ROUND('T1 ANSP'!G66,$D$47)</f>
        <v>1</v>
      </c>
      <c r="J47" s="267" t="b">
        <f>ROUND(((('T1 ANSP'!H61-'T1 ANSP'!H15-'T1 ANSP'!H16)/('T1 ANSP'!H65/100))+('T1 ANSP'!H15+'T1 ANSP'!H16)),$D$47)=ROUND('T1 ANSP'!H66,$D$47)</f>
        <v>1</v>
      </c>
      <c r="K47" s="267" t="b">
        <f>ROUND(((('T1 ANSP'!I61-'T1 ANSP'!I15-'T1 ANSP'!I16)/('T1 ANSP'!I65/100))+('T1 ANSP'!I15+'T1 ANSP'!I16)),$D$47)=ROUND('T1 ANSP'!I66,$D$47)</f>
        <v>1</v>
      </c>
      <c r="L47" s="267" t="b">
        <f>ROUND(((('T1 ANSP'!J61-'T1 ANSP'!J15-'T1 ANSP'!J16)/('T1 ANSP'!J65/100))+('T1 ANSP'!J15+'T1 ANSP'!J16)),$D$47)=ROUND('T1 ANSP'!J66,$D$47)</f>
        <v>1</v>
      </c>
      <c r="M47" s="267" t="b">
        <f>ROUND(((('T1 ANSP'!K61-'T1 ANSP'!K15-'T1 ANSP'!K16)/('T1 ANSP'!K65/100))+('T1 ANSP'!K15+'T1 ANSP'!K16)),$D$47)=ROUND('T1 ANSP'!K66,$D$47)</f>
        <v>1</v>
      </c>
      <c r="N47" s="267" t="b">
        <f>ROUND(((('T1 ANSP'!L61-'T1 ANSP'!L15-'T1 ANSP'!L16)/('T1 ANSP'!L65/100))+('T1 ANSP'!L15+'T1 ANSP'!L16)),$D$47)=ROUND('T1 ANSP'!L66,$D$47)</f>
        <v>1</v>
      </c>
      <c r="O47" s="267" t="b">
        <f>ROUND(((('T1 ANSP'!M61-'T1 ANSP'!M15-'T1 ANSP'!M16)/('T1 ANSP'!M65/100))+('T1 ANSP'!M15+'T1 ANSP'!M16)),$D$47)=ROUND('T1 ANSP'!M66,$D$47)</f>
        <v>1</v>
      </c>
      <c r="P47" s="267" t="b">
        <f>ROUND(((('T1 ANSP'!N61-'T1 ANSP'!N15-'T1 ANSP'!N16)/('T1 ANSP'!N65/100))+('T1 ANSP'!N15+'T1 ANSP'!N16)),$D$47)=ROUND('T1 ANSP'!N66,$D$47)</f>
        <v>1</v>
      </c>
      <c r="Q47" s="267" t="b">
        <f>ROUND(((('T1 ANSP'!O61-'T1 ANSP'!O15-'T1 ANSP'!O16)/('T1 ANSP'!O65/100))+('T1 ANSP'!O15+'T1 ANSP'!O16)),$D$47)=ROUND('T1 ANSP'!O66,$D$47)</f>
        <v>1</v>
      </c>
    </row>
    <row r="48" spans="1:17" s="274" customFormat="1" ht="12" customHeight="1" outlineLevel="1">
      <c r="A48" s="281"/>
      <c r="B48" s="270"/>
      <c r="C48" s="271" t="s">
        <v>101</v>
      </c>
      <c r="D48" s="275"/>
      <c r="E48" s="304">
        <f>ROUND(((('T1 ANSP'!C61-'T1 ANSP'!C15-'T1 ANSP'!C16)/('T1 ANSP'!C65/100))+('T1 ANSP'!C15+'T1 ANSP'!C16)),$D$47)</f>
        <v>23131175.350000001</v>
      </c>
      <c r="F48" s="304">
        <f>ROUND(((('T1 ANSP'!D61-'T1 ANSP'!D15-'T1 ANSP'!D16)/('T1 ANSP'!D65/100))+('T1 ANSP'!D15+'T1 ANSP'!D16)),$D$47)</f>
        <v>23522738.440000001</v>
      </c>
      <c r="G48" s="304">
        <f>ROUND(((('T1 ANSP'!E61-'T1 ANSP'!E15-'T1 ANSP'!E16)/('T1 ANSP'!E65/100))+('T1 ANSP'!E15+'T1 ANSP'!E16)),$D$47)</f>
        <v>23273642.383000001</v>
      </c>
      <c r="H48" s="304">
        <f>ROUND(((('T1 ANSP'!F61-'T1 ANSP'!F15-'T1 ANSP'!F16)/('T1 ANSP'!F65/100))+('T1 ANSP'!F15+'T1 ANSP'!F16)),$D$47)</f>
        <v>24973409.515000001</v>
      </c>
      <c r="I48" s="304">
        <f>ROUND(((('T1 ANSP'!G61-'T1 ANSP'!G15-'T1 ANSP'!G16)/('T1 ANSP'!G65/100))+('T1 ANSP'!G15+'T1 ANSP'!G16)),$D$47)</f>
        <v>25735777.515000001</v>
      </c>
      <c r="J48" s="304">
        <f>ROUND(((('T1 ANSP'!H61-'T1 ANSP'!H15-'T1 ANSP'!H16)/('T1 ANSP'!H65/100))+('T1 ANSP'!H15+'T1 ANSP'!H16)),$D$47)</f>
        <v>27081476.833999999</v>
      </c>
      <c r="K48" s="304">
        <f>ROUND(((('T1 ANSP'!I61-'T1 ANSP'!I15-'T1 ANSP'!I16)/('T1 ANSP'!I65/100))+('T1 ANSP'!I15+'T1 ANSP'!I16)),$D$47)</f>
        <v>27201150.767000001</v>
      </c>
      <c r="L48" s="304">
        <f>ROUND(((('T1 ANSP'!J61-'T1 ANSP'!J15-'T1 ANSP'!J16)/('T1 ANSP'!J65/100))+('T1 ANSP'!J15+'T1 ANSP'!J16)),$D$47)</f>
        <v>28774381.124000002</v>
      </c>
      <c r="M48" s="304">
        <f>ROUND(((('T1 ANSP'!K61-'T1 ANSP'!K15-'T1 ANSP'!K16)/('T1 ANSP'!K65/100))+('T1 ANSP'!K15+'T1 ANSP'!K16)),$D$47)</f>
        <v>36041646.482000001</v>
      </c>
      <c r="N48" s="304">
        <f>ROUND(((('T1 ANSP'!L61-'T1 ANSP'!L15-'T1 ANSP'!L16)/('T1 ANSP'!L65/100))+('T1 ANSP'!L15+'T1 ANSP'!L16)),$D$47)</f>
        <v>39489421.347000003</v>
      </c>
      <c r="O48" s="304">
        <f>ROUND(((('T1 ANSP'!M61-'T1 ANSP'!M15-'T1 ANSP'!M16)/('T1 ANSP'!M65/100))+('T1 ANSP'!M15+'T1 ANSP'!M16)),$D$47)</f>
        <v>42742192.741999999</v>
      </c>
      <c r="P48" s="304">
        <f>ROUND(((('T1 ANSP'!N61-'T1 ANSP'!N15-'T1 ANSP'!N16)/('T1 ANSP'!N65/100))+('T1 ANSP'!N15+'T1 ANSP'!N16)),$D$47)</f>
        <v>45416035.939000003</v>
      </c>
      <c r="Q48" s="304">
        <f>ROUND(((('T1 ANSP'!O61-'T1 ANSP'!O15-'T1 ANSP'!O16)/('T1 ANSP'!O65/100))+('T1 ANSP'!O15+'T1 ANSP'!O16)),$D$47)</f>
        <v>47789814.967</v>
      </c>
    </row>
    <row r="49" spans="1:17" s="274" customFormat="1" ht="12" customHeight="1" outlineLevel="1">
      <c r="A49" s="281"/>
      <c r="B49" s="270"/>
      <c r="C49" s="271" t="s">
        <v>102</v>
      </c>
      <c r="D49" s="275"/>
      <c r="E49" s="304">
        <f>ROUND('T1 ANSP'!C66,$D$47)</f>
        <v>23131175.350000001</v>
      </c>
      <c r="F49" s="304">
        <f>ROUND('T1 ANSP'!D66,$D$47)</f>
        <v>23522738.440000001</v>
      </c>
      <c r="G49" s="304">
        <f>ROUND('T1 ANSP'!E66,$D$47)</f>
        <v>23273642.383000001</v>
      </c>
      <c r="H49" s="304">
        <f>ROUND('T1 ANSP'!F66,$D$47)</f>
        <v>24973409.515000001</v>
      </c>
      <c r="I49" s="304">
        <f>ROUND('T1 ANSP'!G66,$D$47)</f>
        <v>25735777.515000001</v>
      </c>
      <c r="J49" s="304">
        <f>ROUND('T1 ANSP'!H66,$D$47)</f>
        <v>27081476.833999999</v>
      </c>
      <c r="K49" s="304">
        <f>ROUND('T1 ANSP'!I66,$D$47)</f>
        <v>27201150.767000001</v>
      </c>
      <c r="L49" s="304">
        <f>ROUND('T1 ANSP'!J66,$D$47)</f>
        <v>28774381.124000002</v>
      </c>
      <c r="M49" s="304">
        <f>ROUND('T1 ANSP'!K66,$D$47)</f>
        <v>36041646.482000001</v>
      </c>
      <c r="N49" s="304">
        <f>ROUND('T1 ANSP'!L66,$D$47)</f>
        <v>39489421.347000003</v>
      </c>
      <c r="O49" s="304">
        <f>ROUND('T1 ANSP'!M66,$D$47)</f>
        <v>42742192.741999999</v>
      </c>
      <c r="P49" s="304">
        <f>ROUND('T1 ANSP'!N66,$D$47)</f>
        <v>45416035.939000003</v>
      </c>
      <c r="Q49" s="304">
        <f>ROUND('T1 ANSP'!O66,$D$47)</f>
        <v>47789814.967</v>
      </c>
    </row>
    <row r="50" spans="1:17" s="268" customFormat="1" ht="12" customHeight="1">
      <c r="A50" s="279" t="s">
        <v>113</v>
      </c>
      <c r="B50" s="264" t="s">
        <v>114</v>
      </c>
      <c r="C50" s="265" t="s">
        <v>115</v>
      </c>
      <c r="D50" s="275"/>
      <c r="E50" s="267" t="b">
        <f>'T1 ANSP'!C68='T1'!C68</f>
        <v>1</v>
      </c>
      <c r="F50" s="267" t="b">
        <f>'T1 ANSP'!D68='T1'!D68</f>
        <v>1</v>
      </c>
      <c r="G50" s="267" t="b">
        <f>'T1 ANSP'!E68='T1'!E68</f>
        <v>1</v>
      </c>
      <c r="H50" s="267" t="b">
        <f>'T1 ANSP'!F68='T1'!F68</f>
        <v>1</v>
      </c>
      <c r="I50" s="267" t="b">
        <f>'T1 ANSP'!G68='T1'!G68</f>
        <v>1</v>
      </c>
      <c r="J50" s="267" t="b">
        <f>'T1 ANSP'!H68='T1'!H68</f>
        <v>1</v>
      </c>
      <c r="K50" s="267" t="b">
        <f>'T1 ANSP'!I68='T1'!I68</f>
        <v>1</v>
      </c>
      <c r="L50" s="267" t="b">
        <f>'T1 ANSP'!J68='T1'!J68</f>
        <v>1</v>
      </c>
      <c r="M50" s="267" t="b">
        <f>'T1 ANSP'!K68='T1'!K68</f>
        <v>1</v>
      </c>
      <c r="N50" s="267" t="b">
        <f>'T1 ANSP'!L68='T1'!L68</f>
        <v>1</v>
      </c>
      <c r="O50" s="267" t="b">
        <f>'T1 ANSP'!M68='T1'!M68</f>
        <v>1</v>
      </c>
      <c r="P50" s="267" t="b">
        <f>'T1 ANSP'!N68='T1'!N68</f>
        <v>1</v>
      </c>
      <c r="Q50" s="267" t="b">
        <f>'T1 ANSP'!O68='T1'!O68</f>
        <v>1</v>
      </c>
    </row>
    <row r="51" spans="1:17" s="274" customFormat="1" ht="12" customHeight="1" outlineLevel="1">
      <c r="A51" s="281"/>
      <c r="B51" s="270"/>
      <c r="C51" s="271" t="s">
        <v>116</v>
      </c>
      <c r="D51" s="275"/>
      <c r="E51" s="304">
        <f>'T1 ANSP'!C68</f>
        <v>2023.64869</v>
      </c>
      <c r="F51" s="304">
        <f>'T1 ANSP'!D68</f>
        <v>2101.1860000000001</v>
      </c>
      <c r="G51" s="304">
        <f>'T1 ANSP'!E68</f>
        <v>2407.7419199999999</v>
      </c>
      <c r="H51" s="304">
        <f>'T1 ANSP'!F68</f>
        <v>2695.9443000000001</v>
      </c>
      <c r="I51" s="304">
        <f>'T1 ANSP'!G68</f>
        <v>2790.2109999999998</v>
      </c>
      <c r="J51" s="304">
        <f>'T1 ANSP'!H68</f>
        <v>2973.3229999999999</v>
      </c>
      <c r="K51" s="304">
        <f>'T1 ANSP'!I68</f>
        <v>3236.5168924</v>
      </c>
      <c r="L51" s="304">
        <f>'T1 ANSP'!J68</f>
        <v>3402.0282999999999</v>
      </c>
      <c r="M51" s="304">
        <f>'T1 ANSP'!K68</f>
        <v>3596.6840000000002</v>
      </c>
      <c r="N51" s="304">
        <f>'T1 ANSP'!L68</f>
        <v>3750.827600000001</v>
      </c>
      <c r="O51" s="304">
        <f>'T1 ANSP'!M68</f>
        <v>3892.1259000000009</v>
      </c>
      <c r="P51" s="304">
        <f>'T1 ANSP'!N68</f>
        <v>4031.4480000000008</v>
      </c>
      <c r="Q51" s="304">
        <f>'T1 ANSP'!O68</f>
        <v>4172.7463000000007</v>
      </c>
    </row>
    <row r="52" spans="1:17" s="274" customFormat="1" ht="12" customHeight="1" outlineLevel="1">
      <c r="A52" s="281"/>
      <c r="B52" s="270"/>
      <c r="C52" s="271" t="s">
        <v>117</v>
      </c>
      <c r="D52" s="275"/>
      <c r="E52" s="304">
        <f>'T1'!C68</f>
        <v>2023.64869</v>
      </c>
      <c r="F52" s="304">
        <f>'T1'!D68</f>
        <v>2101.1860000000001</v>
      </c>
      <c r="G52" s="304">
        <f>'T1'!E68</f>
        <v>2407.7419199999999</v>
      </c>
      <c r="H52" s="304">
        <f>'T1'!F68</f>
        <v>2695.9443000000001</v>
      </c>
      <c r="I52" s="304">
        <f>'T1'!G68</f>
        <v>2790.2109999999998</v>
      </c>
      <c r="J52" s="304">
        <f>'T1'!H68</f>
        <v>2973.3229999999999</v>
      </c>
      <c r="K52" s="304">
        <f>'T1'!I68</f>
        <v>3236.5168924</v>
      </c>
      <c r="L52" s="304">
        <f>'T1'!J68</f>
        <v>3402.0282999999999</v>
      </c>
      <c r="M52" s="304">
        <f>'T1'!K68</f>
        <v>3596.6840000000002</v>
      </c>
      <c r="N52" s="304">
        <f>'T1'!L68</f>
        <v>3750.827600000001</v>
      </c>
      <c r="O52" s="304">
        <f>'T1'!M68</f>
        <v>3892.1259000000009</v>
      </c>
      <c r="P52" s="304">
        <f>'T1'!N68</f>
        <v>4031.4480000000008</v>
      </c>
      <c r="Q52" s="304">
        <f>'T1'!O68</f>
        <v>4172.7463000000007</v>
      </c>
    </row>
    <row r="53" spans="1:17" s="268" customFormat="1" ht="12" customHeight="1">
      <c r="A53" s="279" t="s">
        <v>103</v>
      </c>
      <c r="B53" s="264" t="s">
        <v>104</v>
      </c>
      <c r="C53" s="265" t="s">
        <v>152</v>
      </c>
      <c r="D53" s="266">
        <v>2</v>
      </c>
      <c r="E53" s="267" t="b">
        <f>ROUND(('T1 ANSP'!C66/'T1 ANSP'!C68),$D$53)=ROUND('T1 ANSP'!C70,$D$53)</f>
        <v>1</v>
      </c>
      <c r="F53" s="267" t="b">
        <f>ROUND(('T1 ANSP'!D66/'T1 ANSP'!D68),$D$53)=ROUND('T1 ANSP'!D70,$D$53)</f>
        <v>1</v>
      </c>
      <c r="G53" s="267" t="b">
        <f>ROUND(('T1 ANSP'!E66/'T1 ANSP'!E68),$D$53)=ROUND('T1 ANSP'!E70,$D$53)</f>
        <v>1</v>
      </c>
      <c r="H53" s="267" t="b">
        <f>ROUND(('T1 ANSP'!F66/'T1 ANSP'!F68),$D$53)=ROUND('T1 ANSP'!F70,$D$53)</f>
        <v>1</v>
      </c>
      <c r="I53" s="267" t="b">
        <f>ROUND(('T1 ANSP'!G66/'T1 ANSP'!G68),$D$53)=ROUND('T1 ANSP'!G70,$D$53)</f>
        <v>1</v>
      </c>
      <c r="J53" s="267" t="b">
        <f>ROUND(('T1 ANSP'!H66/'T1 ANSP'!H68),$D$53)=ROUND('T1 ANSP'!H70,$D$53)</f>
        <v>1</v>
      </c>
      <c r="K53" s="267" t="b">
        <f>ROUND(('T1 ANSP'!I66/'T1 ANSP'!I68),$D$53)=ROUND('T1 ANSP'!I70,$D$53)</f>
        <v>1</v>
      </c>
      <c r="L53" s="267" t="b">
        <f>ROUND(('T1 ANSP'!J66/'T1 ANSP'!J68),$D$53)=ROUND('T1 ANSP'!J70,$D$53)</f>
        <v>1</v>
      </c>
      <c r="M53" s="267" t="b">
        <f>ROUND(('T1 ANSP'!K66/'T1 ANSP'!K68),$D$53)=ROUND('T1 ANSP'!K70,$D$53)</f>
        <v>1</v>
      </c>
      <c r="N53" s="267" t="b">
        <f>ROUND(('T1 ANSP'!L66/'T1 ANSP'!L68),$D$53)=ROUND('T1 ANSP'!L70,$D$53)</f>
        <v>1</v>
      </c>
      <c r="O53" s="267" t="b">
        <f>ROUND(('T1 ANSP'!M66/'T1 ANSP'!M68),$D$53)=ROUND('T1 ANSP'!M70,$D$53)</f>
        <v>1</v>
      </c>
      <c r="P53" s="267" t="b">
        <f>ROUND(('T1 ANSP'!N66/'T1 ANSP'!N68),$D$53)=ROUND('T1 ANSP'!N70,$D$53)</f>
        <v>1</v>
      </c>
      <c r="Q53" s="267" t="b">
        <f>ROUND(('T1 ANSP'!O66/'T1 ANSP'!O68),$D$53)=ROUND('T1 ANSP'!O70,$D$53)</f>
        <v>1</v>
      </c>
    </row>
    <row r="54" spans="1:17" s="274" customFormat="1" ht="12" customHeight="1" outlineLevel="1">
      <c r="A54" s="281"/>
      <c r="B54" s="270"/>
      <c r="C54" s="271" t="s">
        <v>105</v>
      </c>
      <c r="D54" s="275"/>
      <c r="E54" s="305">
        <f>ROUND(('T1 ANSP'!C66/'T1 ANSP'!C68),$D$53)</f>
        <v>11430.43</v>
      </c>
      <c r="F54" s="305">
        <f>ROUND(('T1 ANSP'!D66/'T1 ANSP'!D68),$D$53)</f>
        <v>11194.98</v>
      </c>
      <c r="G54" s="305">
        <f>ROUND(('T1 ANSP'!E66/'T1 ANSP'!E68),$D$53)</f>
        <v>9666.17</v>
      </c>
      <c r="H54" s="305">
        <f>ROUND(('T1 ANSP'!F66/'T1 ANSP'!F68),$D$53)</f>
        <v>9263.33</v>
      </c>
      <c r="I54" s="305">
        <f>ROUND(('T1 ANSP'!G66/'T1 ANSP'!G68),$D$53)</f>
        <v>9223.6</v>
      </c>
      <c r="J54" s="305">
        <f>ROUND(('T1 ANSP'!H66/'T1 ANSP'!H68),$D$53)</f>
        <v>9108.15</v>
      </c>
      <c r="K54" s="305">
        <f>ROUND(('T1 ANSP'!I66/'T1 ANSP'!I68),$D$53)</f>
        <v>8404.4500000000007</v>
      </c>
      <c r="L54" s="305">
        <f>ROUND(('T1 ANSP'!J66/'T1 ANSP'!J68),$D$53)</f>
        <v>8458.01</v>
      </c>
      <c r="M54" s="305">
        <f>ROUND(('T1 ANSP'!K66/'T1 ANSP'!K68),$D$53)</f>
        <v>10020.799999999999</v>
      </c>
      <c r="N54" s="305">
        <f>ROUND(('T1 ANSP'!L66/'T1 ANSP'!L68),$D$53)</f>
        <v>10528.19</v>
      </c>
      <c r="O54" s="305">
        <f>ROUND(('T1 ANSP'!M66/'T1 ANSP'!M68),$D$53)</f>
        <v>10981.71</v>
      </c>
      <c r="P54" s="305">
        <f>ROUND(('T1 ANSP'!N66/'T1 ANSP'!N68),$D$53)</f>
        <v>11265.44</v>
      </c>
      <c r="Q54" s="305">
        <f>ROUND(('T1 ANSP'!O66/'T1 ANSP'!O68),$D$53)</f>
        <v>11452.84</v>
      </c>
    </row>
    <row r="55" spans="1:17" s="274" customFormat="1" ht="12" customHeight="1" outlineLevel="1">
      <c r="A55" s="281"/>
      <c r="B55" s="270"/>
      <c r="C55" s="271" t="s">
        <v>106</v>
      </c>
      <c r="D55" s="275"/>
      <c r="E55" s="305">
        <f>ROUND('T1 ANSP'!C70,$D$53)</f>
        <v>11430.43</v>
      </c>
      <c r="F55" s="305">
        <f>ROUND('T1 ANSP'!D70,$D$53)</f>
        <v>11194.98</v>
      </c>
      <c r="G55" s="305">
        <f>ROUND('T1 ANSP'!E70,$D$53)</f>
        <v>9666.17</v>
      </c>
      <c r="H55" s="305">
        <f>ROUND('T1 ANSP'!F70,$D$53)</f>
        <v>9263.33</v>
      </c>
      <c r="I55" s="305">
        <f>ROUND('T1 ANSP'!G70,$D$53)</f>
        <v>9223.6</v>
      </c>
      <c r="J55" s="305">
        <f>ROUND('T1 ANSP'!H70,$D$53)</f>
        <v>9108.15</v>
      </c>
      <c r="K55" s="305">
        <f>ROUND('T1 ANSP'!I70,$D$53)</f>
        <v>8404.4500000000007</v>
      </c>
      <c r="L55" s="305">
        <f>ROUND('T1 ANSP'!J70,$D$53)</f>
        <v>8458.01</v>
      </c>
      <c r="M55" s="305">
        <f>ROUND('T1 ANSP'!K70,$D$53)</f>
        <v>10020.799999999999</v>
      </c>
      <c r="N55" s="305">
        <f>ROUND('T1 ANSP'!L70,$D$53)</f>
        <v>10528.19</v>
      </c>
      <c r="O55" s="305">
        <f>ROUND('T1 ANSP'!M70,$D$53)</f>
        <v>10981.71</v>
      </c>
      <c r="P55" s="305">
        <f>ROUND('T1 ANSP'!N70,$D$53)</f>
        <v>11265.44</v>
      </c>
      <c r="Q55" s="305">
        <f>ROUND('T1 ANSP'!O70,$D$53)</f>
        <v>11452.84</v>
      </c>
    </row>
    <row r="56" spans="1:17" s="268" customFormat="1" ht="12" customHeight="1">
      <c r="A56" s="283" t="s">
        <v>118</v>
      </c>
      <c r="B56" s="264" t="s">
        <v>119</v>
      </c>
      <c r="C56" s="265" t="s">
        <v>120</v>
      </c>
      <c r="D56" s="275"/>
      <c r="E56" s="267" t="b">
        <f>'T1 ANSP'!C64='T1'!C64</f>
        <v>1</v>
      </c>
      <c r="F56" s="267" t="b">
        <f>'T1 ANSP'!D64='T1'!D64</f>
        <v>1</v>
      </c>
      <c r="G56" s="267" t="b">
        <f>'T1 ANSP'!E64='T1'!E64</f>
        <v>1</v>
      </c>
      <c r="H56" s="267" t="b">
        <f>'T1 ANSP'!F64='T1'!F64</f>
        <v>1</v>
      </c>
      <c r="I56" s="267" t="b">
        <f>'T1 ANSP'!G64='T1'!G64</f>
        <v>1</v>
      </c>
      <c r="J56" s="267" t="b">
        <f>'T1 ANSP'!H64='T1'!H64</f>
        <v>1</v>
      </c>
      <c r="K56" s="267" t="b">
        <f>'T1 ANSP'!I64='T1'!I64</f>
        <v>1</v>
      </c>
      <c r="L56" s="267" t="b">
        <f>'T1 ANSP'!J64='T1'!J64</f>
        <v>1</v>
      </c>
      <c r="M56" s="267" t="b">
        <f>'T1 ANSP'!K64='T1'!K64</f>
        <v>1</v>
      </c>
      <c r="N56" s="267" t="b">
        <f>'T1 ANSP'!L64='T1'!L64</f>
        <v>1</v>
      </c>
      <c r="O56" s="267" t="b">
        <f>'T1 ANSP'!M64='T1'!M64</f>
        <v>1</v>
      </c>
      <c r="P56" s="267" t="b">
        <f>'T1 ANSP'!N64='T1'!N64</f>
        <v>1</v>
      </c>
      <c r="Q56" s="267" t="b">
        <f>'T1 ANSP'!O64='T1'!O64</f>
        <v>1</v>
      </c>
    </row>
    <row r="57" spans="1:17" s="274" customFormat="1" ht="12" customHeight="1" outlineLevel="1">
      <c r="A57" s="284"/>
      <c r="B57" s="270"/>
      <c r="C57" s="271" t="s">
        <v>121</v>
      </c>
      <c r="D57" s="275"/>
      <c r="E57" s="285">
        <f>'T1 ANSP'!C64</f>
        <v>5.7000000000000002E-2</v>
      </c>
      <c r="F57" s="285">
        <f>'T1 ANSP'!D64</f>
        <v>1.7000000000000001E-2</v>
      </c>
      <c r="G57" s="285">
        <f>'T1 ANSP'!E64</f>
        <v>2.0000000000000001E-4</v>
      </c>
      <c r="H57" s="285">
        <f>'T1 ANSP'!F64</f>
        <v>1E-3</v>
      </c>
      <c r="I57" s="285">
        <f>'T1 ANSP'!G64</f>
        <v>4.0000000000000001E-3</v>
      </c>
      <c r="J57" s="285">
        <f>'T1 ANSP'!H64</f>
        <v>2.4E-2</v>
      </c>
      <c r="K57" s="285">
        <f>'T1 ANSP'!I64</f>
        <v>2.9000000000000001E-2</v>
      </c>
      <c r="L57" s="285">
        <f>'T1 ANSP'!J64</f>
        <v>3.1E-2</v>
      </c>
      <c r="M57" s="285">
        <f>'T1 ANSP'!K64</f>
        <v>3.1E-2</v>
      </c>
      <c r="N57" s="285">
        <f>'T1 ANSP'!L64</f>
        <v>0.03</v>
      </c>
      <c r="O57" s="285">
        <f>'T1 ANSP'!M64</f>
        <v>0.03</v>
      </c>
      <c r="P57" s="285">
        <f>'T1 ANSP'!N64</f>
        <v>0.03</v>
      </c>
      <c r="Q57" s="285">
        <f>'T1 ANSP'!O64</f>
        <v>0.03</v>
      </c>
    </row>
    <row r="58" spans="1:17" s="274" customFormat="1" ht="12" customHeight="1" outlineLevel="1">
      <c r="A58" s="284"/>
      <c r="B58" s="270"/>
      <c r="C58" s="271" t="s">
        <v>122</v>
      </c>
      <c r="D58" s="275"/>
      <c r="E58" s="285">
        <f>'T1'!C64</f>
        <v>5.7000000000000002E-2</v>
      </c>
      <c r="F58" s="285">
        <f>'T1'!D64</f>
        <v>1.7000000000000001E-2</v>
      </c>
      <c r="G58" s="285">
        <f>'T1'!E64</f>
        <v>2.0000000000000001E-4</v>
      </c>
      <c r="H58" s="285">
        <f>'T1'!F64</f>
        <v>1E-3</v>
      </c>
      <c r="I58" s="285">
        <f>'T1'!G64</f>
        <v>4.0000000000000001E-3</v>
      </c>
      <c r="J58" s="285">
        <f>'T1'!H64</f>
        <v>2.4E-2</v>
      </c>
      <c r="K58" s="285">
        <f>'T1'!I64</f>
        <v>2.9000000000000001E-2</v>
      </c>
      <c r="L58" s="285">
        <f>'T1'!J64</f>
        <v>3.1E-2</v>
      </c>
      <c r="M58" s="285">
        <f>'T1'!K64</f>
        <v>3.1E-2</v>
      </c>
      <c r="N58" s="285">
        <f>'T1'!L64</f>
        <v>0.03</v>
      </c>
      <c r="O58" s="285">
        <f>'T1'!M64</f>
        <v>0.03</v>
      </c>
      <c r="P58" s="285">
        <f>'T1'!N64</f>
        <v>0.03</v>
      </c>
      <c r="Q58" s="285">
        <f>'T1'!O64</f>
        <v>0.03</v>
      </c>
    </row>
    <row r="59" spans="1:17" s="268" customFormat="1" ht="12" customHeight="1">
      <c r="A59" s="283" t="s">
        <v>123</v>
      </c>
      <c r="B59" s="264" t="s">
        <v>97</v>
      </c>
      <c r="C59" s="265" t="s">
        <v>124</v>
      </c>
      <c r="D59" s="275"/>
      <c r="E59" s="267" t="b">
        <f>'T1 ANSP'!C65='T1'!C65</f>
        <v>1</v>
      </c>
      <c r="F59" s="267" t="b">
        <f>'T1 ANSP'!D65='T1'!D65</f>
        <v>1</v>
      </c>
      <c r="G59" s="267" t="b">
        <f>'T1 ANSP'!E65='T1'!E65</f>
        <v>1</v>
      </c>
      <c r="H59" s="267" t="b">
        <f>'T1 ANSP'!F65='T1'!F65</f>
        <v>1</v>
      </c>
      <c r="I59" s="267" t="b">
        <f>'T1 ANSP'!G65='T1'!G65</f>
        <v>1</v>
      </c>
      <c r="J59" s="267" t="b">
        <f>'T1 ANSP'!H65='T1'!H65</f>
        <v>1</v>
      </c>
      <c r="K59" s="267" t="b">
        <f>'T1 ANSP'!I65='T1'!I65</f>
        <v>1</v>
      </c>
      <c r="L59" s="267" t="b">
        <f>'T1 ANSP'!J65='T1'!J65</f>
        <v>1</v>
      </c>
      <c r="M59" s="267" t="b">
        <f>'T1 ANSP'!K65='T1'!K65</f>
        <v>1</v>
      </c>
      <c r="N59" s="267" t="b">
        <f>'T1 ANSP'!L65='T1'!L65</f>
        <v>1</v>
      </c>
      <c r="O59" s="267" t="b">
        <f>'T1 ANSP'!M65='T1'!M65</f>
        <v>1</v>
      </c>
      <c r="P59" s="267" t="b">
        <f>'T1 ANSP'!N65='T1'!N65</f>
        <v>1</v>
      </c>
      <c r="Q59" s="267" t="b">
        <f>'T1 ANSP'!O65='T1'!O65</f>
        <v>1</v>
      </c>
    </row>
    <row r="60" spans="1:17" s="274" customFormat="1" ht="12" customHeight="1" outlineLevel="1">
      <c r="A60" s="286"/>
      <c r="B60" s="270"/>
      <c r="C60" s="271" t="s">
        <v>125</v>
      </c>
      <c r="D60" s="275"/>
      <c r="E60" s="305">
        <f>'T1 ANSP'!C65</f>
        <v>95.526628463527331</v>
      </c>
      <c r="F60" s="305">
        <f>'T1 ANSP'!D65</f>
        <v>97.15058114740728</v>
      </c>
      <c r="G60" s="305">
        <f>'T1 ANSP'!E65</f>
        <v>97.170011263636766</v>
      </c>
      <c r="H60" s="305">
        <f>'T1 ANSP'!F65</f>
        <v>97.267181274900395</v>
      </c>
      <c r="I60" s="305">
        <f>'T1 ANSP'!G65</f>
        <v>97.65625</v>
      </c>
      <c r="J60" s="305">
        <f>'T1 ANSP'!H65</f>
        <v>100</v>
      </c>
      <c r="K60" s="305">
        <f>'T1 ANSP'!I65</f>
        <v>102.89999999999999</v>
      </c>
      <c r="L60" s="305">
        <f>'T1 ANSP'!J65</f>
        <v>106.08989999999999</v>
      </c>
      <c r="M60" s="305">
        <f>'T1 ANSP'!K65</f>
        <v>109.37868689999998</v>
      </c>
      <c r="N60" s="305">
        <f>'T1 ANSP'!L65</f>
        <v>112.66004750699997</v>
      </c>
      <c r="O60" s="305">
        <f>'T1 ANSP'!M65</f>
        <v>116.03984893220998</v>
      </c>
      <c r="P60" s="305">
        <f>'T1 ANSP'!N65</f>
        <v>119.52104440017628</v>
      </c>
      <c r="Q60" s="305">
        <f>'T1 ANSP'!O65</f>
        <v>123.10667573218157</v>
      </c>
    </row>
    <row r="61" spans="1:17" s="274" customFormat="1" ht="12" customHeight="1" outlineLevel="1">
      <c r="A61" s="286"/>
      <c r="B61" s="270"/>
      <c r="C61" s="271" t="s">
        <v>126</v>
      </c>
      <c r="D61" s="275"/>
      <c r="E61" s="305">
        <f>'T1'!C65</f>
        <v>95.526628463527331</v>
      </c>
      <c r="F61" s="305">
        <f>'T1'!D65</f>
        <v>97.15058114740728</v>
      </c>
      <c r="G61" s="305">
        <f>'T1'!E65</f>
        <v>97.170011263636766</v>
      </c>
      <c r="H61" s="305">
        <f>'T1'!F65</f>
        <v>97.267181274900395</v>
      </c>
      <c r="I61" s="305">
        <f>'T1'!G65</f>
        <v>97.65625</v>
      </c>
      <c r="J61" s="305">
        <f>'T1'!H65</f>
        <v>100</v>
      </c>
      <c r="K61" s="305">
        <f>'T1'!I65</f>
        <v>102.89999999999999</v>
      </c>
      <c r="L61" s="305">
        <f>'T1'!J65</f>
        <v>106.08989999999999</v>
      </c>
      <c r="M61" s="305">
        <f>'T1'!K65</f>
        <v>109.37868689999998</v>
      </c>
      <c r="N61" s="305">
        <f>'T1'!L65</f>
        <v>112.66004750699997</v>
      </c>
      <c r="O61" s="305">
        <f>'T1'!M65</f>
        <v>116.03984893220998</v>
      </c>
      <c r="P61" s="305">
        <f>'T1'!N65</f>
        <v>119.52104440017628</v>
      </c>
      <c r="Q61" s="305">
        <f>'T1'!O65</f>
        <v>123.10667573218157</v>
      </c>
    </row>
    <row r="62" spans="1:17" s="268" customFormat="1" ht="12" customHeight="1">
      <c r="A62" s="263" t="s">
        <v>127</v>
      </c>
      <c r="B62" s="264" t="s">
        <v>128</v>
      </c>
      <c r="C62" s="287" t="s">
        <v>129</v>
      </c>
      <c r="D62" s="266">
        <v>3</v>
      </c>
      <c r="E62" s="267" t="b">
        <f>IF('T1 ANSP'!C39&gt;0,(ROUND('T1 ANSP'!C41,$D$62)=ROUND('T1 ANSP'!C16/'T1 ANSP'!C39,$D$62)),"N/A")</f>
        <v>1</v>
      </c>
      <c r="F62" s="267" t="b">
        <f>IF('T1 ANSP'!D39&gt;0,(ROUND('T1 ANSP'!D41,$D$62)=ROUND('T1 ANSP'!D16/'T1 ANSP'!D39,$D$62)),"N/A")</f>
        <v>1</v>
      </c>
      <c r="G62" s="267" t="b">
        <f>IF('T1 ANSP'!E39&gt;0,(ROUND('T1 ANSP'!E41,$D$62)=ROUND('T1 ANSP'!E16/'T1 ANSP'!E39,$D$62)),"N/A")</f>
        <v>1</v>
      </c>
      <c r="H62" s="267" t="b">
        <f>IF('T1 ANSP'!F39&gt;0,(ROUND('T1 ANSP'!F41,$D$62)=ROUND('T1 ANSP'!F16/'T1 ANSP'!F39,$D$62)),"N/A")</f>
        <v>1</v>
      </c>
      <c r="I62" s="267" t="b">
        <f>IF('T1 ANSP'!G39&gt;0,(ROUND('T1 ANSP'!G41,$D$62)=ROUND('T1 ANSP'!G16/'T1 ANSP'!G39,$D$62)),"N/A")</f>
        <v>1</v>
      </c>
      <c r="J62" s="267" t="b">
        <f>IF('T1 ANSP'!H39&gt;0,(ROUND('T1 ANSP'!H41,$D$62)=ROUND('T1 ANSP'!H16/'T1 ANSP'!H39,$D$62)),"N/A")</f>
        <v>1</v>
      </c>
      <c r="K62" s="267" t="b">
        <f>IF('T1 ANSP'!I39&gt;0,(ROUND('T1 ANSP'!I41,$D$62)=ROUND('T1 ANSP'!I16/'T1 ANSP'!I39,$D$62)),"N/A")</f>
        <v>1</v>
      </c>
      <c r="L62" s="267" t="b">
        <f>IF('T1 ANSP'!J39&gt;0,(ROUND('T1 ANSP'!J41,$D$62)=ROUND('T1 ANSP'!J16/'T1 ANSP'!J39,$D$62)),"N/A")</f>
        <v>1</v>
      </c>
      <c r="M62" s="267" t="b">
        <f>IF('T1 ANSP'!K39&gt;0,(ROUND('T1 ANSP'!K41,$D$62)=ROUND('T1 ANSP'!K16/'T1 ANSP'!K39,$D$62)),"N/A")</f>
        <v>1</v>
      </c>
      <c r="N62" s="267" t="b">
        <f>IF('T1 ANSP'!L39&gt;0,(ROUND('T1 ANSP'!L41,$D$62)=ROUND('T1 ANSP'!L16/'T1 ANSP'!L39,$D$62)),"N/A")</f>
        <v>1</v>
      </c>
      <c r="O62" s="267" t="b">
        <f>IF('T1 ANSP'!M39&gt;0,(ROUND('T1 ANSP'!M41,$D$62)=ROUND('T1 ANSP'!M16/'T1 ANSP'!M39,$D$62)),"N/A")</f>
        <v>1</v>
      </c>
      <c r="P62" s="267" t="b">
        <f>IF('T1 ANSP'!N39&gt;0,(ROUND('T1 ANSP'!N41,$D$62)=ROUND('T1 ANSP'!N16/'T1 ANSP'!N39,$D$62)),"N/A")</f>
        <v>1</v>
      </c>
      <c r="Q62" s="267" t="b">
        <f>IF('T1 ANSP'!O39&gt;0,(ROUND('T1 ANSP'!O41,$D$62)=ROUND('T1 ANSP'!O16/'T1 ANSP'!O39,$D$62)),"N/A")</f>
        <v>1</v>
      </c>
    </row>
    <row r="63" spans="1:17" s="274" customFormat="1" ht="12" customHeight="1" outlineLevel="1">
      <c r="A63" s="269"/>
      <c r="B63" s="270"/>
      <c r="C63" s="271" t="s">
        <v>130</v>
      </c>
      <c r="D63" s="275"/>
      <c r="E63" s="288">
        <f>IF('T1 ANSP'!C39&gt;0,(ROUND('T1 ANSP'!C41,$D$62)))</f>
        <v>0.105</v>
      </c>
      <c r="F63" s="288">
        <f>IF('T1 ANSP'!D39&gt;0,(ROUND('T1 ANSP'!D41,$D$62)))</f>
        <v>0.105</v>
      </c>
      <c r="G63" s="288">
        <f>IF('T1 ANSP'!E39&gt;0,(ROUND('T1 ANSP'!E41,$D$62)))</f>
        <v>0.105</v>
      </c>
      <c r="H63" s="288">
        <f>IF('T1 ANSP'!F39&gt;0,(ROUND('T1 ANSP'!F41,$D$62)))</f>
        <v>7.9000000000000001E-2</v>
      </c>
      <c r="I63" s="288">
        <f>IF('T1 ANSP'!G39&gt;0,(ROUND('T1 ANSP'!G41,$D$62)))</f>
        <v>7.9000000000000001E-2</v>
      </c>
      <c r="J63" s="288">
        <f>IF('T1 ANSP'!H39&gt;0,(ROUND('T1 ANSP'!H41,$D$62)))</f>
        <v>7.9000000000000001E-2</v>
      </c>
      <c r="K63" s="288">
        <f>IF('T1 ANSP'!I39&gt;0,(ROUND('T1 ANSP'!I41,$D$62)))</f>
        <v>7.9000000000000001E-2</v>
      </c>
      <c r="L63" s="288">
        <f>IF('T1 ANSP'!J39&gt;0,(ROUND('T1 ANSP'!J41,$D$62)))</f>
        <v>7.9000000000000001E-2</v>
      </c>
      <c r="M63" s="288">
        <f>IF('T1 ANSP'!K39&gt;0,(ROUND('T1 ANSP'!K41,$D$62)))</f>
        <v>8.1000000000000003E-2</v>
      </c>
      <c r="N63" s="288">
        <f>IF('T1 ANSP'!L39&gt;0,(ROUND('T1 ANSP'!L41,$D$62)))</f>
        <v>8.1000000000000003E-2</v>
      </c>
      <c r="O63" s="288">
        <f>IF('T1 ANSP'!M39&gt;0,(ROUND('T1 ANSP'!M41,$D$62)))</f>
        <v>8.1000000000000003E-2</v>
      </c>
      <c r="P63" s="288">
        <f>IF('T1 ANSP'!N39&gt;0,(ROUND('T1 ANSP'!N41,$D$62)))</f>
        <v>8.1000000000000003E-2</v>
      </c>
      <c r="Q63" s="288">
        <f>IF('T1 ANSP'!O39&gt;0,(ROUND('T1 ANSP'!O41,$D$62)))</f>
        <v>8.1000000000000003E-2</v>
      </c>
    </row>
    <row r="64" spans="1:17" s="274" customFormat="1" ht="12" customHeight="1" outlineLevel="1">
      <c r="A64" s="269"/>
      <c r="B64" s="270"/>
      <c r="C64" s="271" t="s">
        <v>131</v>
      </c>
      <c r="D64" s="275"/>
      <c r="E64" s="288">
        <f>ROUND('T1 ANSP'!C16/'T1 ANSP'!C39,$D$62)</f>
        <v>0.105</v>
      </c>
      <c r="F64" s="288">
        <f>ROUND('T1 ANSP'!D16/'T1 ANSP'!D39,$D$62)</f>
        <v>0.105</v>
      </c>
      <c r="G64" s="288">
        <f>ROUND('T1 ANSP'!E16/'T1 ANSP'!E39,$D$62)</f>
        <v>0.105</v>
      </c>
      <c r="H64" s="288">
        <f>ROUND('T1 ANSP'!F16/'T1 ANSP'!F39,$D$62)</f>
        <v>7.9000000000000001E-2</v>
      </c>
      <c r="I64" s="288">
        <f>ROUND('T1 ANSP'!G16/'T1 ANSP'!G39,$D$62)</f>
        <v>7.9000000000000001E-2</v>
      </c>
      <c r="J64" s="288">
        <f>ROUND('T1 ANSP'!H16/'T1 ANSP'!H39,$D$62)</f>
        <v>7.9000000000000001E-2</v>
      </c>
      <c r="K64" s="288">
        <f>ROUND('T1 ANSP'!I16/'T1 ANSP'!I39,$D$62)</f>
        <v>7.9000000000000001E-2</v>
      </c>
      <c r="L64" s="288">
        <f>ROUND('T1 ANSP'!J16/'T1 ANSP'!J39,$D$62)</f>
        <v>7.9000000000000001E-2</v>
      </c>
      <c r="M64" s="288">
        <f>ROUND('T1 ANSP'!K16/'T1 ANSP'!K39,$D$62)</f>
        <v>8.1000000000000003E-2</v>
      </c>
      <c r="N64" s="288">
        <f>ROUND('T1 ANSP'!L16/'T1 ANSP'!L39,$D$62)</f>
        <v>8.1000000000000003E-2</v>
      </c>
      <c r="O64" s="288">
        <f>ROUND('T1 ANSP'!M16/'T1 ANSP'!M39,$D$62)</f>
        <v>8.1000000000000003E-2</v>
      </c>
      <c r="P64" s="288">
        <f>ROUND('T1 ANSP'!N16/'T1 ANSP'!N39,$D$62)</f>
        <v>8.1000000000000003E-2</v>
      </c>
      <c r="Q64" s="288">
        <f>ROUND('T1 ANSP'!O16/'T1 ANSP'!O39,$D$62)</f>
        <v>8.1000000000000003E-2</v>
      </c>
    </row>
    <row r="65" spans="1:20" s="268" customFormat="1" ht="12" customHeight="1">
      <c r="A65" s="263" t="s">
        <v>132</v>
      </c>
      <c r="B65" s="264" t="s">
        <v>156</v>
      </c>
      <c r="C65" s="289" t="s">
        <v>155</v>
      </c>
      <c r="D65" s="266">
        <v>3</v>
      </c>
      <c r="E65" s="267" t="b">
        <f>IF(ISERROR(ROUND(('T1 ANSP'!C16-('T1 ANSP'!C39*'T1 ANSP'!C43))/(('T1 ANSP'!C39*'T1 ANSP'!C42)-('T1 ANSP'!C39*'T1 ANSP'!C43)),$D$65)),"N/A",ROUND(('T1 ANSP'!C16-('T1 ANSP'!C39*'T1 ANSP'!C43))/(('T1 ANSP'!C39*'T1 ANSP'!C42)-('T1 ANSP'!C39*'T1 ANSP'!C43)),$D$65))=ROUND('T1 ANSP'!C44,$D$65)</f>
        <v>1</v>
      </c>
      <c r="F65" s="267" t="b">
        <f>IF(ISERROR(ROUND(('T1 ANSP'!D16-('T1 ANSP'!D39*'T1 ANSP'!D43))/(('T1 ANSP'!D39*'T1 ANSP'!D42)-('T1 ANSP'!D39*'T1 ANSP'!D43)),$D$65)),"N/A",ROUND(('T1 ANSP'!D16-('T1 ANSP'!D39*'T1 ANSP'!D43))/(('T1 ANSP'!D39*'T1 ANSP'!D42)-('T1 ANSP'!D39*'T1 ANSP'!D43)),$D$65))=ROUND('T1 ANSP'!D44,$D$65)</f>
        <v>1</v>
      </c>
      <c r="G65" s="267" t="b">
        <f>IF(ISERROR(ROUND(('T1 ANSP'!E16-('T1 ANSP'!E39*'T1 ANSP'!E43))/(('T1 ANSP'!E39*'T1 ANSP'!E42)-('T1 ANSP'!E39*'T1 ANSP'!E43)),$D$65)),"N/A",ROUND(('T1 ANSP'!E16-('T1 ANSP'!E39*'T1 ANSP'!E43))/(('T1 ANSP'!E39*'T1 ANSP'!E42)-('T1 ANSP'!E39*'T1 ANSP'!E43)),$D$65))=ROUND('T1 ANSP'!E44,$D$65)</f>
        <v>1</v>
      </c>
      <c r="H65" s="267" t="b">
        <f>IF(ISERROR(ROUND(('T1 ANSP'!F16-('T1 ANSP'!F39*'T1 ANSP'!F43))/(('T1 ANSP'!F39*'T1 ANSP'!F42)-('T1 ANSP'!F39*'T1 ANSP'!F43)),$D$65)),"N/A",ROUND(('T1 ANSP'!F16-('T1 ANSP'!F39*'T1 ANSP'!F43))/(('T1 ANSP'!F39*'T1 ANSP'!F42)-('T1 ANSP'!F39*'T1 ANSP'!F43)),$D$65))=ROUND('T1 ANSP'!F44,$D$65)</f>
        <v>1</v>
      </c>
      <c r="I65" s="267" t="b">
        <f>IF(ISERROR(ROUND(('T1 ANSP'!G16-('T1 ANSP'!G39*'T1 ANSP'!G43))/(('T1 ANSP'!G39*'T1 ANSP'!G42)-('T1 ANSP'!G39*'T1 ANSP'!G43)),$D$65)),"N/A",ROUND(('T1 ANSP'!G16-('T1 ANSP'!G39*'T1 ANSP'!G43))/(('T1 ANSP'!G39*'T1 ANSP'!G42)-('T1 ANSP'!G39*'T1 ANSP'!G43)),$D$65))=ROUND('T1 ANSP'!G44,$D$65)</f>
        <v>1</v>
      </c>
      <c r="J65" s="267" t="b">
        <f>IF(ISERROR(ROUND(('T1 ANSP'!H16-('T1 ANSP'!H39*'T1 ANSP'!H43))/(('T1 ANSP'!H39*'T1 ANSP'!H42)-('T1 ANSP'!H39*'T1 ANSP'!H43)),$D$65)),"N/A",ROUND(('T1 ANSP'!H16-('T1 ANSP'!H39*'T1 ANSP'!H43))/(('T1 ANSP'!H39*'T1 ANSP'!H42)-('T1 ANSP'!H39*'T1 ANSP'!H43)),$D$65))=ROUND('T1 ANSP'!H44,$D$65)</f>
        <v>1</v>
      </c>
      <c r="K65" s="267" t="b">
        <f>IF(ISERROR(ROUND(('T1 ANSP'!I16-('T1 ANSP'!I39*'T1 ANSP'!I43))/(('T1 ANSP'!I39*'T1 ANSP'!I42)-('T1 ANSP'!I39*'T1 ANSP'!I43)),$D$65)),"N/A",ROUND(('T1 ANSP'!I16-('T1 ANSP'!I39*'T1 ANSP'!I43))/(('T1 ANSP'!I39*'T1 ANSP'!I42)-('T1 ANSP'!I39*'T1 ANSP'!I43)),$D$65))=ROUND('T1 ANSP'!I44,$D$65)</f>
        <v>1</v>
      </c>
      <c r="L65" s="267" t="b">
        <f>IF(ISERROR(ROUND(('T1 ANSP'!J16-('T1 ANSP'!J39*'T1 ANSP'!J43))/(('T1 ANSP'!J39*'T1 ANSP'!J42)-('T1 ANSP'!J39*'T1 ANSP'!J43)),$D$65)),"N/A",ROUND(('T1 ANSP'!J16-('T1 ANSP'!J39*'T1 ANSP'!J43))/(('T1 ANSP'!J39*'T1 ANSP'!J42)-('T1 ANSP'!J39*'T1 ANSP'!J43)),$D$65))=ROUND('T1 ANSP'!J44,$D$65)</f>
        <v>1</v>
      </c>
      <c r="M65" s="267" t="b">
        <f>IF(ISERROR(ROUND(('T1 ANSP'!K16-('T1 ANSP'!K39*'T1 ANSP'!K43))/(('T1 ANSP'!K39*'T1 ANSP'!K42)-('T1 ANSP'!K39*'T1 ANSP'!K43)),$D$65)),"N/A",ROUND(('T1 ANSP'!K16-('T1 ANSP'!K39*'T1 ANSP'!K43))/(('T1 ANSP'!K39*'T1 ANSP'!K42)-('T1 ANSP'!K39*'T1 ANSP'!K43)),$D$65))=ROUND('T1 ANSP'!K44,$D$65)</f>
        <v>1</v>
      </c>
      <c r="N65" s="267" t="b">
        <f>IF(ISERROR(ROUND(('T1 ANSP'!L16-('T1 ANSP'!L39*'T1 ANSP'!L43))/(('T1 ANSP'!L39*'T1 ANSP'!L42)-('T1 ANSP'!L39*'T1 ANSP'!L43)),$D$65)),"N/A",ROUND(('T1 ANSP'!L16-('T1 ANSP'!L39*'T1 ANSP'!L43))/(('T1 ANSP'!L39*'T1 ANSP'!L42)-('T1 ANSP'!L39*'T1 ANSP'!L43)),$D$65))=ROUND('T1 ANSP'!L44,$D$65)</f>
        <v>1</v>
      </c>
      <c r="O65" s="267" t="b">
        <f>IF(ISERROR(ROUND(('T1 ANSP'!M16-('T1 ANSP'!M39*'T1 ANSP'!M43))/(('T1 ANSP'!M39*'T1 ANSP'!M42)-('T1 ANSP'!M39*'T1 ANSP'!M43)),$D$65)),"N/A",ROUND(('T1 ANSP'!M16-('T1 ANSP'!M39*'T1 ANSP'!M43))/(('T1 ANSP'!M39*'T1 ANSP'!M42)-('T1 ANSP'!M39*'T1 ANSP'!M43)),$D$65))=ROUND('T1 ANSP'!M44,$D$65)</f>
        <v>1</v>
      </c>
      <c r="P65" s="267" t="b">
        <f>IF(ISERROR(ROUND(('T1 ANSP'!N16-('T1 ANSP'!N39*'T1 ANSP'!N43))/(('T1 ANSP'!N39*'T1 ANSP'!N42)-('T1 ANSP'!N39*'T1 ANSP'!N43)),$D$65)),"N/A",ROUND(('T1 ANSP'!N16-('T1 ANSP'!N39*'T1 ANSP'!N43))/(('T1 ANSP'!N39*'T1 ANSP'!N42)-('T1 ANSP'!N39*'T1 ANSP'!N43)),$D$65))=ROUND('T1 ANSP'!N44,$D$65)</f>
        <v>1</v>
      </c>
      <c r="Q65" s="267" t="b">
        <f>IF(ISERROR(ROUND(('T1 ANSP'!O16-('T1 ANSP'!O39*'T1 ANSP'!O43))/(('T1 ANSP'!O39*'T1 ANSP'!O42)-('T1 ANSP'!O39*'T1 ANSP'!O43)),$D$65)),"N/A",ROUND(('T1 ANSP'!O16-('T1 ANSP'!O39*'T1 ANSP'!O43))/(('T1 ANSP'!O39*'T1 ANSP'!O42)-('T1 ANSP'!O39*'T1 ANSP'!O43)),$D$65))=ROUND('T1 ANSP'!O44,$D$65)</f>
        <v>1</v>
      </c>
    </row>
    <row r="66" spans="1:20" s="274" customFormat="1" ht="12" customHeight="1" outlineLevel="1">
      <c r="A66" s="269"/>
      <c r="B66" s="270"/>
      <c r="C66" s="290" t="s">
        <v>154</v>
      </c>
      <c r="D66" s="275"/>
      <c r="E66" s="291">
        <f>IF(ISERROR(ROUND(('T1 ANSP'!C16-('T1 ANSP'!C39*'T1 ANSP'!C43))/(('T1 ANSP'!C39*'T1 ANSP'!C42)-('T1 ANSP'!C39*'T1 ANSP'!C43)),$D$65)),"N/A",ROUND(('T1 ANSP'!C16-('T1 ANSP'!C39*'T1 ANSP'!C43))/(('T1 ANSP'!C39*'T1 ANSP'!C42)-('T1 ANSP'!C39*'T1 ANSP'!C43)),$D$65))</f>
        <v>1</v>
      </c>
      <c r="F66" s="291">
        <f>IF(ISERROR(ROUND(('T1 ANSP'!D16-('T1 ANSP'!D39*'T1 ANSP'!D43))/(('T1 ANSP'!D39*'T1 ANSP'!D42)-('T1 ANSP'!D39*'T1 ANSP'!D43)),$D$65)),"N/A",ROUND(('T1 ANSP'!D16-('T1 ANSP'!D39*'T1 ANSP'!D43))/(('T1 ANSP'!D39*'T1 ANSP'!D42)-('T1 ANSP'!D39*'T1 ANSP'!D43)),$D$65))</f>
        <v>1</v>
      </c>
      <c r="G66" s="291">
        <f>IF(ISERROR(ROUND(('T1 ANSP'!E16-('T1 ANSP'!E39*'T1 ANSP'!E43))/(('T1 ANSP'!E39*'T1 ANSP'!E42)-('T1 ANSP'!E39*'T1 ANSP'!E43)),$D$65)),"N/A",ROUND(('T1 ANSP'!E16-('T1 ANSP'!E39*'T1 ANSP'!E43))/(('T1 ANSP'!E39*'T1 ANSP'!E42)-('T1 ANSP'!E39*'T1 ANSP'!E43)),$D$65))</f>
        <v>1</v>
      </c>
      <c r="H66" s="291">
        <f>IF(ISERROR(ROUND(('T1 ANSP'!F16-('T1 ANSP'!F39*'T1 ANSP'!F43))/(('T1 ANSP'!F39*'T1 ANSP'!F42)-('T1 ANSP'!F39*'T1 ANSP'!F43)),$D$65)),"N/A",ROUND(('T1 ANSP'!F16-('T1 ANSP'!F39*'T1 ANSP'!F43))/(('T1 ANSP'!F39*'T1 ANSP'!F42)-('T1 ANSP'!F39*'T1 ANSP'!F43)),$D$65))</f>
        <v>1</v>
      </c>
      <c r="I66" s="291">
        <f>IF(ISERROR(ROUND(('T1 ANSP'!G16-('T1 ANSP'!G39*'T1 ANSP'!G43))/(('T1 ANSP'!G39*'T1 ANSP'!G42)-('T1 ANSP'!G39*'T1 ANSP'!G43)),$D$65)),"N/A",ROUND(('T1 ANSP'!G16-('T1 ANSP'!G39*'T1 ANSP'!G43))/(('T1 ANSP'!G39*'T1 ANSP'!G42)-('T1 ANSP'!G39*'T1 ANSP'!G43)),$D$65))</f>
        <v>1</v>
      </c>
      <c r="J66" s="291">
        <f>IF(ISERROR(ROUND(('T1 ANSP'!H16-('T1 ANSP'!H39*'T1 ANSP'!H43))/(('T1 ANSP'!H39*'T1 ANSP'!H42)-('T1 ANSP'!H39*'T1 ANSP'!H43)),$D$65)),"N/A",ROUND(('T1 ANSP'!H16-('T1 ANSP'!H39*'T1 ANSP'!H43))/(('T1 ANSP'!H39*'T1 ANSP'!H42)-('T1 ANSP'!H39*'T1 ANSP'!H43)),$D$65))</f>
        <v>1</v>
      </c>
      <c r="K66" s="291">
        <f>IF(ISERROR(ROUND(('T1 ANSP'!I16-('T1 ANSP'!I39*'T1 ANSP'!I43))/(('T1 ANSP'!I39*'T1 ANSP'!I42)-('T1 ANSP'!I39*'T1 ANSP'!I43)),$D$65)),"N/A",ROUND(('T1 ANSP'!I16-('T1 ANSP'!I39*'T1 ANSP'!I43))/(('T1 ANSP'!I39*'T1 ANSP'!I42)-('T1 ANSP'!I39*'T1 ANSP'!I43)),$D$65))</f>
        <v>1</v>
      </c>
      <c r="L66" s="291">
        <f>IF(ISERROR(ROUND(('T1 ANSP'!J16-('T1 ANSP'!J39*'T1 ANSP'!J43))/(('T1 ANSP'!J39*'T1 ANSP'!J42)-('T1 ANSP'!J39*'T1 ANSP'!J43)),$D$65)),"N/A",ROUND(('T1 ANSP'!J16-('T1 ANSP'!J39*'T1 ANSP'!J43))/(('T1 ANSP'!J39*'T1 ANSP'!J42)-('T1 ANSP'!J39*'T1 ANSP'!J43)),$D$65))</f>
        <v>1</v>
      </c>
      <c r="M66" s="291">
        <f>IF(ISERROR(ROUND(('T1 ANSP'!K16-('T1 ANSP'!K39*'T1 ANSP'!K43))/(('T1 ANSP'!K39*'T1 ANSP'!K42)-('T1 ANSP'!K39*'T1 ANSP'!K43)),$D$65)),"N/A",ROUND(('T1 ANSP'!K16-('T1 ANSP'!K39*'T1 ANSP'!K43))/(('T1 ANSP'!K39*'T1 ANSP'!K42)-('T1 ANSP'!K39*'T1 ANSP'!K43)),$D$65))</f>
        <v>1</v>
      </c>
      <c r="N66" s="291">
        <f>IF(ISERROR(ROUND(('T1 ANSP'!L16-('T1 ANSP'!L39*'T1 ANSP'!L43))/(('T1 ANSP'!L39*'T1 ANSP'!L42)-('T1 ANSP'!L39*'T1 ANSP'!L43)),$D$65)),"N/A",ROUND(('T1 ANSP'!L16-('T1 ANSP'!L39*'T1 ANSP'!L43))/(('T1 ANSP'!L39*'T1 ANSP'!L42)-('T1 ANSP'!L39*'T1 ANSP'!L43)),$D$65))</f>
        <v>1</v>
      </c>
      <c r="O66" s="291">
        <f>IF(ISERROR(ROUND(('T1 ANSP'!M16-('T1 ANSP'!M39*'T1 ANSP'!M43))/(('T1 ANSP'!M39*'T1 ANSP'!M42)-('T1 ANSP'!M39*'T1 ANSP'!M43)),$D$65)),"N/A",ROUND(('T1 ANSP'!M16-('T1 ANSP'!M39*'T1 ANSP'!M43))/(('T1 ANSP'!M39*'T1 ANSP'!M42)-('T1 ANSP'!M39*'T1 ANSP'!M43)),$D$65))</f>
        <v>1</v>
      </c>
      <c r="P66" s="291">
        <f>IF(ISERROR(ROUND(('T1 ANSP'!N16-('T1 ANSP'!N39*'T1 ANSP'!N43))/(('T1 ANSP'!N39*'T1 ANSP'!N42)-('T1 ANSP'!N39*'T1 ANSP'!N43)),$D$65)),"N/A",ROUND(('T1 ANSP'!N16-('T1 ANSP'!N39*'T1 ANSP'!N43))/(('T1 ANSP'!N39*'T1 ANSP'!N42)-('T1 ANSP'!N39*'T1 ANSP'!N43)),$D$65))</f>
        <v>1</v>
      </c>
      <c r="Q66" s="291">
        <f>IF(ISERROR(ROUND(('T1 ANSP'!O16-('T1 ANSP'!O39*'T1 ANSP'!O43))/(('T1 ANSP'!O39*'T1 ANSP'!O42)-('T1 ANSP'!O39*'T1 ANSP'!O43)),$D$65)),"N/A",ROUND(('T1 ANSP'!O16-('T1 ANSP'!O39*'T1 ANSP'!O43))/(('T1 ANSP'!O39*'T1 ANSP'!O42)-('T1 ANSP'!O39*'T1 ANSP'!O43)),$D$65))</f>
        <v>1</v>
      </c>
    </row>
    <row r="67" spans="1:20" s="274" customFormat="1" ht="12" customHeight="1" outlineLevel="1">
      <c r="A67" s="269"/>
      <c r="B67" s="270"/>
      <c r="C67" s="290" t="s">
        <v>133</v>
      </c>
      <c r="D67" s="275"/>
      <c r="E67" s="310">
        <f>ROUND('T1 ANSP'!C44,$D$65)</f>
        <v>1</v>
      </c>
      <c r="F67" s="310">
        <f>ROUND('T1 ANSP'!D44,$D$65)</f>
        <v>1</v>
      </c>
      <c r="G67" s="310">
        <f>ROUND('T1 ANSP'!E44,$D$65)</f>
        <v>1</v>
      </c>
      <c r="H67" s="310">
        <f>ROUND('T1 ANSP'!F44,$D$65)</f>
        <v>1</v>
      </c>
      <c r="I67" s="310">
        <f>ROUND('T1 ANSP'!G44,$D$65)</f>
        <v>1</v>
      </c>
      <c r="J67" s="310">
        <f>ROUND('T1 ANSP'!H44,$D$65)</f>
        <v>1</v>
      </c>
      <c r="K67" s="310">
        <f>ROUND('T1 ANSP'!I44,$D$65)</f>
        <v>1</v>
      </c>
      <c r="L67" s="310">
        <f>ROUND('T1 ANSP'!J44,$D$65)</f>
        <v>1</v>
      </c>
      <c r="M67" s="310">
        <f>ROUND('T1 ANSP'!K44,$D$65)</f>
        <v>1</v>
      </c>
      <c r="N67" s="310">
        <f>ROUND('T1 ANSP'!L44,$D$65)</f>
        <v>1</v>
      </c>
      <c r="O67" s="310">
        <f>ROUND('T1 ANSP'!M44,$D$65)</f>
        <v>1</v>
      </c>
      <c r="P67" s="310">
        <f>ROUND('T1 ANSP'!N44,$D$65)</f>
        <v>1</v>
      </c>
      <c r="Q67" s="310">
        <f>ROUND('T1 ANSP'!O44,$D$65)</f>
        <v>1</v>
      </c>
    </row>
    <row r="68" spans="1:20" s="268" customFormat="1" ht="12" customHeight="1">
      <c r="A68" s="279" t="s">
        <v>134</v>
      </c>
      <c r="B68" s="264" t="s">
        <v>135</v>
      </c>
      <c r="C68" s="265" t="s">
        <v>136</v>
      </c>
      <c r="D68" s="266">
        <v>3</v>
      </c>
      <c r="E68" s="267" t="b">
        <f>ROUND(SUM('T1 ANSP'!C36:C38),$D$68)=ROUND('T1 ANSP'!C39,$D$68)</f>
        <v>1</v>
      </c>
      <c r="F68" s="267" t="b">
        <f>ROUND(SUM('T1 ANSP'!D36:D38),$D$68)=ROUND('T1 ANSP'!D39,$D$68)</f>
        <v>1</v>
      </c>
      <c r="G68" s="267" t="b">
        <f>ROUND(SUM('T1 ANSP'!E36:E38),$D$68)=ROUND('T1 ANSP'!E39,$D$68)</f>
        <v>1</v>
      </c>
      <c r="H68" s="267" t="b">
        <f>ROUND(SUM('T1 ANSP'!F36:F38),$D$68)=ROUND('T1 ANSP'!F39,$D$68)</f>
        <v>1</v>
      </c>
      <c r="I68" s="267" t="b">
        <f>ROUND(SUM('T1 ANSP'!G36:G38),$D$68)=ROUND('T1 ANSP'!G39,$D$68)</f>
        <v>1</v>
      </c>
      <c r="J68" s="267" t="b">
        <f>ROUND(SUM('T1 ANSP'!H36:H38),$D$68)=ROUND('T1 ANSP'!H39,$D$68)</f>
        <v>1</v>
      </c>
      <c r="K68" s="267" t="b">
        <f>ROUND(SUM('T1 ANSP'!I36:I38),$D$68)=ROUND('T1 ANSP'!I39,$D$68)</f>
        <v>1</v>
      </c>
      <c r="L68" s="267" t="b">
        <f>ROUND(SUM('T1 ANSP'!J36:J38),$D$68)=ROUND('T1 ANSP'!J39,$D$68)</f>
        <v>1</v>
      </c>
      <c r="M68" s="267" t="b">
        <f>ROUND(SUM('T1 ANSP'!K36:K38),$D$68)=ROUND('T1 ANSP'!K39,$D$68)</f>
        <v>1</v>
      </c>
      <c r="N68" s="267" t="b">
        <f>ROUND(SUM('T1 ANSP'!L36:L38),$D$68)=ROUND('T1 ANSP'!L39,$D$68)</f>
        <v>1</v>
      </c>
      <c r="O68" s="267" t="b">
        <f>ROUND(SUM('T1 ANSP'!M36:M38),$D$68)=ROUND('T1 ANSP'!M39,$D$68)</f>
        <v>1</v>
      </c>
      <c r="P68" s="267" t="b">
        <f>ROUND(SUM('T1 ANSP'!N36:N38),$D$68)=ROUND('T1 ANSP'!N39,$D$68)</f>
        <v>1</v>
      </c>
      <c r="Q68" s="267" t="b">
        <f>ROUND(SUM('T1 ANSP'!O36:O38),$D$68)=ROUND('T1 ANSP'!O39,$D$68)</f>
        <v>1</v>
      </c>
    </row>
    <row r="69" spans="1:20" s="274" customFormat="1" ht="12" customHeight="1" outlineLevel="1">
      <c r="A69" s="281"/>
      <c r="B69" s="270"/>
      <c r="C69" s="271" t="s">
        <v>137</v>
      </c>
      <c r="D69" s="275"/>
      <c r="E69" s="311">
        <f>ROUND(SUM('T1 ANSP'!C36:C38),$D$68)</f>
        <v>7375779.6600000001</v>
      </c>
      <c r="F69" s="311">
        <f>ROUND(SUM('T1 ANSP'!D36:D38),$D$68)</f>
        <v>10371346.028999999</v>
      </c>
      <c r="G69" s="311">
        <f>ROUND(SUM('T1 ANSP'!E36:E38),$D$68)</f>
        <v>9030311.5779999997</v>
      </c>
      <c r="H69" s="311">
        <f>ROUND(SUM('T1 ANSP'!F36:F38),$D$68)</f>
        <v>15602454.323000001</v>
      </c>
      <c r="I69" s="311">
        <f>ROUND(SUM('T1 ANSP'!G36:G38),$D$68)</f>
        <v>15247126.247</v>
      </c>
      <c r="J69" s="311">
        <f>ROUND(SUM('T1 ANSP'!H36:H38),$D$68)</f>
        <v>16448397.362</v>
      </c>
      <c r="K69" s="311">
        <f>ROUND(SUM('T1 ANSP'!I36:I38),$D$68)</f>
        <v>16181689.414999999</v>
      </c>
      <c r="L69" s="311">
        <f>ROUND(SUM('T1 ANSP'!J36:J38),$D$68)</f>
        <v>19667809.728999998</v>
      </c>
      <c r="M69" s="311">
        <f>ROUND(SUM('T1 ANSP'!K36:K38),$D$68)</f>
        <v>24852172.739999998</v>
      </c>
      <c r="N69" s="311">
        <f>ROUND(SUM('T1 ANSP'!L36:L38),$D$68)</f>
        <v>31132416.916000001</v>
      </c>
      <c r="O69" s="311">
        <f>ROUND(SUM('T1 ANSP'!M36:M38),$D$68)</f>
        <v>33303829.166000001</v>
      </c>
      <c r="P69" s="311">
        <f>ROUND(SUM('T1 ANSP'!N36:N38),$D$68)</f>
        <v>37430411.053000003</v>
      </c>
      <c r="Q69" s="311">
        <f>ROUND(SUM('T1 ANSP'!O36:O38),$D$68)</f>
        <v>41875500.718000002</v>
      </c>
    </row>
    <row r="70" spans="1:20" s="274" customFormat="1" ht="12" customHeight="1" outlineLevel="1">
      <c r="A70" s="281"/>
      <c r="B70" s="270"/>
      <c r="C70" s="271" t="s">
        <v>138</v>
      </c>
      <c r="D70" s="275"/>
      <c r="E70" s="311">
        <f>ROUND('T1 ANSP'!C39,$D$68)</f>
        <v>7375779.6600000001</v>
      </c>
      <c r="F70" s="311">
        <f>ROUND('T1 ANSP'!D39,$D$68)</f>
        <v>10371346.028999999</v>
      </c>
      <c r="G70" s="311">
        <f>ROUND('T1 ANSP'!E39,$D$68)</f>
        <v>9030311.5779999997</v>
      </c>
      <c r="H70" s="311">
        <f>ROUND('T1 ANSP'!F39,$D$68)</f>
        <v>15602454.323000001</v>
      </c>
      <c r="I70" s="311">
        <f>ROUND('T1 ANSP'!G39,$D$68)</f>
        <v>15247126.247</v>
      </c>
      <c r="J70" s="311">
        <f>ROUND('T1 ANSP'!H39,$D$68)</f>
        <v>16448397.362</v>
      </c>
      <c r="K70" s="311">
        <f>ROUND('T1 ANSP'!I39,$D$68)</f>
        <v>16181689.414999999</v>
      </c>
      <c r="L70" s="311">
        <f>ROUND('T1 ANSP'!J39,$D$68)</f>
        <v>19667809.728999998</v>
      </c>
      <c r="M70" s="311">
        <f>ROUND('T1 ANSP'!K39,$D$68)</f>
        <v>24852172.739999998</v>
      </c>
      <c r="N70" s="311">
        <f>ROUND('T1 ANSP'!L39,$D$68)</f>
        <v>31132416.916000001</v>
      </c>
      <c r="O70" s="311">
        <f>ROUND('T1 ANSP'!M39,$D$68)</f>
        <v>33303829.166000001</v>
      </c>
      <c r="P70" s="311">
        <f>ROUND('T1 ANSP'!N39,$D$68)</f>
        <v>37430411.053000003</v>
      </c>
      <c r="Q70" s="311">
        <f>ROUND('T1 ANSP'!O39,$D$68)</f>
        <v>41875500.718000002</v>
      </c>
    </row>
    <row r="71" spans="1:20" s="268" customFormat="1" ht="12" customHeight="1">
      <c r="A71" s="263" t="s">
        <v>139</v>
      </c>
      <c r="B71" s="264" t="s">
        <v>135</v>
      </c>
      <c r="C71" s="289" t="s">
        <v>140</v>
      </c>
      <c r="D71" s="266">
        <v>3</v>
      </c>
      <c r="E71" s="267" t="b">
        <f>IF(ROUND('T1 ANSP'!C39,$D$71)=0,ROUND('T1 ANSP'!C16,$D$71)=0,TRUE)</f>
        <v>1</v>
      </c>
      <c r="F71" s="267" t="b">
        <f>IF(ROUND('T1 ANSP'!D39,$D$71)=0,ROUND('T1 ANSP'!D16,$D$71)=0,TRUE)</f>
        <v>1</v>
      </c>
      <c r="G71" s="267" t="b">
        <f>IF(ROUND('T1 ANSP'!E39,$D$71)=0,ROUND('T1 ANSP'!E16,$D$71)=0,TRUE)</f>
        <v>1</v>
      </c>
      <c r="H71" s="267" t="b">
        <f>IF(ROUND('T1 ANSP'!F39,$D$71)=0,ROUND('T1 ANSP'!F16,$D$71)=0,TRUE)</f>
        <v>1</v>
      </c>
      <c r="I71" s="267" t="b">
        <f>IF(ROUND('T1 ANSP'!G39,$D$71)=0,ROUND('T1 ANSP'!G16,$D$71)=0,TRUE)</f>
        <v>1</v>
      </c>
      <c r="J71" s="267" t="b">
        <f>IF(ROUND('T1 ANSP'!H39,$D$71)=0,ROUND('T1 ANSP'!H16,$D$71)=0,TRUE)</f>
        <v>1</v>
      </c>
      <c r="K71" s="267" t="b">
        <f>IF(ROUND('T1 ANSP'!I39,$D$71)=0,ROUND('T1 ANSP'!I16,$D$71)=0,TRUE)</f>
        <v>1</v>
      </c>
      <c r="L71" s="267" t="b">
        <f>IF(ROUND('T1 ANSP'!J39,$D$71)=0,ROUND('T1 ANSP'!J16,$D$71)=0,TRUE)</f>
        <v>1</v>
      </c>
      <c r="M71" s="267" t="b">
        <f>IF(ROUND('T1 ANSP'!K39,$D$71)=0,ROUND('T1 ANSP'!K16,$D$71)=0,TRUE)</f>
        <v>1</v>
      </c>
      <c r="N71" s="267" t="b">
        <f>IF(ROUND('T1 ANSP'!L39,$D$71)=0,ROUND('T1 ANSP'!L16,$D$71)=0,TRUE)</f>
        <v>1</v>
      </c>
      <c r="O71" s="267" t="b">
        <f>IF(ROUND('T1 ANSP'!M39,$D$71)=0,ROUND('T1 ANSP'!M16,$D$71)=0,TRUE)</f>
        <v>1</v>
      </c>
      <c r="P71" s="267" t="b">
        <f>IF(ROUND('T1 ANSP'!N39,$D$71)=0,ROUND('T1 ANSP'!N16,$D$71)=0,TRUE)</f>
        <v>1</v>
      </c>
      <c r="Q71" s="267" t="b">
        <f>IF(ROUND('T1 ANSP'!O39,$D$71)=0,ROUND('T1 ANSP'!O16,$D$71)=0,TRUE)</f>
        <v>1</v>
      </c>
    </row>
    <row r="72" spans="1:20" s="274" customFormat="1" ht="12" customHeight="1" outlineLevel="1">
      <c r="A72" s="269"/>
      <c r="B72" s="270"/>
      <c r="C72" s="271" t="s">
        <v>138</v>
      </c>
      <c r="D72" s="275"/>
      <c r="E72" s="311">
        <f>ROUND('T1 ANSP'!C39,$D$71)</f>
        <v>7375779.6600000001</v>
      </c>
      <c r="F72" s="311">
        <f>ROUND('T1 ANSP'!D39,$D$71)</f>
        <v>10371346.028999999</v>
      </c>
      <c r="G72" s="311">
        <f>ROUND('T1 ANSP'!E39,$D$71)</f>
        <v>9030311.5779999997</v>
      </c>
      <c r="H72" s="311">
        <f>ROUND('T1 ANSP'!F39,$D$71)</f>
        <v>15602454.323000001</v>
      </c>
      <c r="I72" s="311">
        <f>ROUND('T1 ANSP'!G39,$D$71)</f>
        <v>15247126.247</v>
      </c>
      <c r="J72" s="311">
        <f>ROUND('T1 ANSP'!H39,$D$71)</f>
        <v>16448397.362</v>
      </c>
      <c r="K72" s="311">
        <f>ROUND('T1 ANSP'!I39,$D$71)</f>
        <v>16181689.414999999</v>
      </c>
      <c r="L72" s="311">
        <f>ROUND('T1 ANSP'!J39,$D$71)</f>
        <v>19667809.728999998</v>
      </c>
      <c r="M72" s="311">
        <f>ROUND('T1 ANSP'!K39,$D$71)</f>
        <v>24852172.739999998</v>
      </c>
      <c r="N72" s="311">
        <f>ROUND('T1 ANSP'!L39,$D$71)</f>
        <v>31132416.916000001</v>
      </c>
      <c r="O72" s="311">
        <f>ROUND('T1 ANSP'!M39,$D$71)</f>
        <v>33303829.166000001</v>
      </c>
      <c r="P72" s="311">
        <f>ROUND('T1 ANSP'!N39,$D$71)</f>
        <v>37430411.053000003</v>
      </c>
      <c r="Q72" s="311">
        <f>ROUND('T1 ANSP'!O39,$D$71)</f>
        <v>41875500.718000002</v>
      </c>
    </row>
    <row r="73" spans="1:20" s="274" customFormat="1" ht="12" customHeight="1" outlineLevel="1">
      <c r="A73" s="269"/>
      <c r="B73" s="270"/>
      <c r="C73" s="271" t="s">
        <v>141</v>
      </c>
      <c r="D73" s="275"/>
      <c r="E73" s="311">
        <f>ROUND('T1 ANSP'!C16,$D$71)</f>
        <v>774456.86399999994</v>
      </c>
      <c r="F73" s="311">
        <f>ROUND('T1 ANSP'!D16,$D$71)</f>
        <v>1088991.3330000001</v>
      </c>
      <c r="G73" s="311">
        <f>ROUND('T1 ANSP'!E16,$D$71)</f>
        <v>948182.67099999997</v>
      </c>
      <c r="H73" s="311">
        <f>ROUND('T1 ANSP'!F16,$D$71)</f>
        <v>1232593.8910000001</v>
      </c>
      <c r="I73" s="311">
        <f>ROUND('T1 ANSP'!G16,$D$71)</f>
        <v>1204522.9169999999</v>
      </c>
      <c r="J73" s="311">
        <f>ROUND('T1 ANSP'!H16,$D$71)</f>
        <v>1299423.189</v>
      </c>
      <c r="K73" s="311">
        <f>ROUND('T1 ANSP'!I16,$D$71)</f>
        <v>1278353.4650000001</v>
      </c>
      <c r="L73" s="311">
        <f>ROUND('T1 ANSP'!J16,$D$71)</f>
        <v>1553756.969</v>
      </c>
      <c r="M73" s="311">
        <f>ROUND('T1 ANSP'!K16,$D$71)</f>
        <v>2003085.1229999999</v>
      </c>
      <c r="N73" s="311">
        <f>ROUND('T1 ANSP'!L16,$D$71)</f>
        <v>2509272.8029999998</v>
      </c>
      <c r="O73" s="311">
        <f>ROUND('T1 ANSP'!M16,$D$71)</f>
        <v>2684288.6310000001</v>
      </c>
      <c r="P73" s="311">
        <f>ROUND('T1 ANSP'!N16,$D$71)</f>
        <v>3016891.1310000001</v>
      </c>
      <c r="Q73" s="311">
        <f>ROUND('T1 ANSP'!O16,$D$71)</f>
        <v>3375165.358</v>
      </c>
    </row>
    <row r="74" spans="1:20" s="278" customFormat="1" ht="18.75">
      <c r="A74" s="257" t="s">
        <v>76</v>
      </c>
      <c r="B74" s="258" t="s">
        <v>77</v>
      </c>
      <c r="C74" s="259" t="s">
        <v>142</v>
      </c>
      <c r="D74" s="276"/>
      <c r="E74" s="300"/>
      <c r="F74" s="300"/>
      <c r="G74" s="300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247"/>
      <c r="S74" s="247"/>
      <c r="T74" s="247"/>
    </row>
    <row r="75" spans="1:20" s="292" customFormat="1">
      <c r="A75" s="279" t="s">
        <v>84</v>
      </c>
      <c r="B75" s="264" t="s">
        <v>85</v>
      </c>
      <c r="C75" s="265" t="s">
        <v>86</v>
      </c>
      <c r="D75" s="280">
        <v>3</v>
      </c>
      <c r="E75" s="267" t="b">
        <f>ROUND('T1 MET'!C18,$D$75)=ROUND(('T1 MET'!C12+SUM('T1 MET'!C14:C17)),$D$75)</f>
        <v>1</v>
      </c>
      <c r="F75" s="267" t="b">
        <f>ROUND('T1 MET'!D18,$D$75)=ROUND(('T1 MET'!D12+SUM('T1 MET'!D14:D17)),$D$75)</f>
        <v>1</v>
      </c>
      <c r="G75" s="267" t="b">
        <f>ROUND('T1 MET'!E18,$D$75)=ROUND(('T1 MET'!E12+SUM('T1 MET'!E14:E17)),$D$75)</f>
        <v>1</v>
      </c>
      <c r="H75" s="267" t="b">
        <f>ROUND('T1 MET'!F18,$D$75)=ROUND(('T1 MET'!F12+SUM('T1 MET'!F14:F17)),$D$75)</f>
        <v>1</v>
      </c>
      <c r="I75" s="267" t="b">
        <f>ROUND('T1 MET'!G18,$D$75)=ROUND(('T1 MET'!G12+SUM('T1 MET'!G14:G17)),$D$75)</f>
        <v>1</v>
      </c>
      <c r="J75" s="267" t="b">
        <f>ROUND('T1 MET'!H18,$D$75)=ROUND(('T1 MET'!H12+SUM('T1 MET'!H14:H17)),$D$75)</f>
        <v>1</v>
      </c>
      <c r="K75" s="267" t="b">
        <f>ROUND('T1 MET'!I18,$D$75)=ROUND(('T1 MET'!I12+SUM('T1 MET'!I14:I17)),$D$75)</f>
        <v>1</v>
      </c>
      <c r="L75" s="267" t="b">
        <f>ROUND('T1 MET'!J18,$D$75)=ROUND(('T1 MET'!J12+SUM('T1 MET'!J14:J17)),$D$75)</f>
        <v>1</v>
      </c>
      <c r="M75" s="267" t="b">
        <f>ROUND('T1 MET'!K18,$D$75)=ROUND(('T1 MET'!K12+SUM('T1 MET'!K14:K17)),$D$75)</f>
        <v>1</v>
      </c>
      <c r="N75" s="267" t="b">
        <f>ROUND('T1 MET'!L18,$D$75)=ROUND(('T1 MET'!L12+SUM('T1 MET'!L14:L17)),$D$75)</f>
        <v>1</v>
      </c>
      <c r="O75" s="267" t="b">
        <f>ROUND('T1 MET'!M18,$D$75)=ROUND(('T1 MET'!M12+SUM('T1 MET'!M14:M17)),$D$75)</f>
        <v>1</v>
      </c>
      <c r="P75" s="267" t="b">
        <f>ROUND('T1 MET'!N18,$D$75)=ROUND(('T1 MET'!N12+SUM('T1 MET'!N14:N17)),$D$75)</f>
        <v>1</v>
      </c>
      <c r="Q75" s="267" t="b">
        <f>ROUND('T1 MET'!O18,$D$75)=ROUND(('T1 MET'!O12+SUM('T1 MET'!O14:O17)),$D$75)</f>
        <v>1</v>
      </c>
      <c r="R75" s="247"/>
      <c r="S75" s="247"/>
      <c r="T75" s="247"/>
    </row>
    <row r="76" spans="1:20" s="292" customFormat="1" outlineLevel="1">
      <c r="A76" s="281"/>
      <c r="B76" s="282"/>
      <c r="C76" s="271" t="s">
        <v>87</v>
      </c>
      <c r="D76" s="275"/>
      <c r="E76" s="304">
        <f>ROUND('T1 MET'!C18,$D$75)</f>
        <v>384010.66600000003</v>
      </c>
      <c r="F76" s="304">
        <f>ROUND('T1 MET'!D18,$D$75)</f>
        <v>369463.103</v>
      </c>
      <c r="G76" s="304">
        <f>ROUND('T1 MET'!E18,$D$75)</f>
        <v>387394</v>
      </c>
      <c r="H76" s="304">
        <f>ROUND('T1 MET'!F18,$D$75)</f>
        <v>416745.81</v>
      </c>
      <c r="I76" s="304">
        <f>ROUND('T1 MET'!G18,$D$75)</f>
        <v>475096</v>
      </c>
      <c r="J76" s="304">
        <f>ROUND('T1 MET'!H18,$D$75)</f>
        <v>497939.36099999998</v>
      </c>
      <c r="K76" s="304">
        <f>ROUND('T1 MET'!I18,$D$75)</f>
        <v>447314.946</v>
      </c>
      <c r="L76" s="304">
        <f>ROUND('T1 MET'!J18,$D$75)</f>
        <v>464332</v>
      </c>
      <c r="M76" s="304">
        <f>ROUND('T1 MET'!K18,$D$75)</f>
        <v>682126.69700000004</v>
      </c>
      <c r="N76" s="304">
        <f>ROUND('T1 MET'!L18,$D$75)</f>
        <v>726304.58700000006</v>
      </c>
      <c r="O76" s="304">
        <f>ROUND('T1 MET'!M18,$D$75)</f>
        <v>745721.60699999996</v>
      </c>
      <c r="P76" s="304">
        <f>ROUND('T1 MET'!N18,$D$75)</f>
        <v>762448.13199999998</v>
      </c>
      <c r="Q76" s="304">
        <f>ROUND('T1 MET'!O18,$D$75)</f>
        <v>780078.61899999995</v>
      </c>
      <c r="R76" s="247"/>
      <c r="S76" s="247"/>
      <c r="T76" s="247"/>
    </row>
    <row r="77" spans="1:20" s="292" customFormat="1" outlineLevel="1">
      <c r="A77" s="281"/>
      <c r="B77" s="270"/>
      <c r="C77" s="271" t="s">
        <v>88</v>
      </c>
      <c r="D77" s="275"/>
      <c r="E77" s="304">
        <f>ROUND(('T1 MET'!C12+SUM('T1 MET'!C14:C17)),$D$75)</f>
        <v>384010.66600000003</v>
      </c>
      <c r="F77" s="304">
        <f>ROUND(('T1 MET'!D12+SUM('T1 MET'!D14:D17)),$D$75)</f>
        <v>369463.103</v>
      </c>
      <c r="G77" s="304">
        <f>ROUND(('T1 MET'!E12+SUM('T1 MET'!E14:E17)),$D$75)</f>
        <v>387394</v>
      </c>
      <c r="H77" s="304">
        <f>ROUND(('T1 MET'!F12+SUM('T1 MET'!F14:F17)),$D$75)</f>
        <v>416745.81</v>
      </c>
      <c r="I77" s="304">
        <f>ROUND(('T1 MET'!G12+SUM('T1 MET'!G14:G17)),$D$75)</f>
        <v>475096</v>
      </c>
      <c r="J77" s="304">
        <f>ROUND(('T1 MET'!H12+SUM('T1 MET'!H14:H17)),$D$75)</f>
        <v>497939.36099999998</v>
      </c>
      <c r="K77" s="304">
        <f>ROUND(('T1 MET'!I12+SUM('T1 MET'!I14:I17)),$D$75)</f>
        <v>447314.946</v>
      </c>
      <c r="L77" s="304">
        <f>ROUND(('T1 MET'!J12+SUM('T1 MET'!J14:J17)),$D$75)</f>
        <v>464332</v>
      </c>
      <c r="M77" s="304">
        <f>ROUND(('T1 MET'!K12+SUM('T1 MET'!K14:K17)),$D$75)</f>
        <v>682126.69700000004</v>
      </c>
      <c r="N77" s="304">
        <f>ROUND(('T1 MET'!L12+SUM('T1 MET'!L14:L17)),$D$75)</f>
        <v>726304.58700000006</v>
      </c>
      <c r="O77" s="304">
        <f>ROUND(('T1 MET'!M12+SUM('T1 MET'!M14:M17)),$D$75)</f>
        <v>745721.60699999996</v>
      </c>
      <c r="P77" s="304">
        <f>ROUND(('T1 MET'!N12+SUM('T1 MET'!N14:N17)),$D$75)</f>
        <v>762448.13199999998</v>
      </c>
      <c r="Q77" s="304">
        <f>ROUND(('T1 MET'!O12+SUM('T1 MET'!O14:O17)),$D$75)</f>
        <v>780078.61899999995</v>
      </c>
      <c r="R77" s="247"/>
      <c r="S77" s="247"/>
      <c r="T77" s="247"/>
    </row>
    <row r="78" spans="1:20" s="292" customFormat="1">
      <c r="A78" s="279" t="s">
        <v>89</v>
      </c>
      <c r="B78" s="264" t="s">
        <v>90</v>
      </c>
      <c r="C78" s="265" t="s">
        <v>91</v>
      </c>
      <c r="D78" s="280">
        <v>3</v>
      </c>
      <c r="E78" s="267" t="b">
        <f>ROUND('T1 MET'!C31,$D$78)=ROUND(SUM('T1 MET'!C22:C30),$D$78)</f>
        <v>1</v>
      </c>
      <c r="F78" s="267" t="b">
        <f>ROUND('T1 MET'!D31,$D$78)=ROUND(SUM('T1 MET'!D22:D30),$D$78)</f>
        <v>1</v>
      </c>
      <c r="G78" s="267" t="b">
        <f>ROUND('T1 MET'!E31,$D$78)=ROUND(SUM('T1 MET'!E22:E30),$D$78)</f>
        <v>1</v>
      </c>
      <c r="H78" s="267" t="b">
        <f>ROUND('T1 MET'!F31,$D$78)=ROUND(SUM('T1 MET'!F22:F30),$D$78)</f>
        <v>1</v>
      </c>
      <c r="I78" s="267" t="b">
        <f>ROUND('T1 MET'!G31,$D$78)=ROUND(SUM('T1 MET'!G22:G30),$D$78)</f>
        <v>1</v>
      </c>
      <c r="J78" s="267" t="b">
        <f>ROUND('T1 MET'!H31,$D$78)=ROUND(SUM('T1 MET'!H22:H30),$D$78)</f>
        <v>1</v>
      </c>
      <c r="K78" s="267" t="b">
        <f>ROUND('T1 MET'!I31,$D$78)=ROUND(SUM('T1 MET'!I22:I30),$D$78)</f>
        <v>1</v>
      </c>
      <c r="L78" s="267" t="b">
        <f>ROUND('T1 MET'!J31,$D$78)=ROUND(SUM('T1 MET'!J22:J30),$D$78)</f>
        <v>1</v>
      </c>
      <c r="M78" s="267" t="b">
        <f>ROUND('T1 MET'!K31,$D$78)=ROUND(SUM('T1 MET'!K22:K30),$D$78)</f>
        <v>1</v>
      </c>
      <c r="N78" s="267" t="b">
        <f>ROUND('T1 MET'!L31,$D$78)=ROUND(SUM('T1 MET'!L22:L30),$D$78)</f>
        <v>1</v>
      </c>
      <c r="O78" s="267" t="b">
        <f>ROUND('T1 MET'!M31,$D$78)=ROUND(SUM('T1 MET'!M22:M30),$D$78)</f>
        <v>1</v>
      </c>
      <c r="P78" s="267" t="b">
        <f>ROUND('T1 MET'!N31,$D$78)=ROUND(SUM('T1 MET'!N22:N30),$D$78)</f>
        <v>1</v>
      </c>
      <c r="Q78" s="267" t="b">
        <f>ROUND('T1 MET'!O31,$D$78)=ROUND(SUM('T1 MET'!O22:O30),$D$78)</f>
        <v>1</v>
      </c>
      <c r="R78" s="247"/>
      <c r="S78" s="247"/>
      <c r="T78" s="247"/>
    </row>
    <row r="79" spans="1:20" s="292" customFormat="1" outlineLevel="1">
      <c r="A79" s="281"/>
      <c r="B79" s="270"/>
      <c r="C79" s="271" t="s">
        <v>92</v>
      </c>
      <c r="D79" s="275"/>
      <c r="E79" s="304">
        <f>ROUND('T1 MET'!C31,$D$78)</f>
        <v>384010.66600000003</v>
      </c>
      <c r="F79" s="304">
        <f>ROUND('T1 MET'!D31,$D$78)</f>
        <v>369463.103</v>
      </c>
      <c r="G79" s="304">
        <f>ROUND('T1 MET'!E31,$D$78)</f>
        <v>387394</v>
      </c>
      <c r="H79" s="304">
        <f>ROUND('T1 MET'!F31,$D$78)</f>
        <v>416745.81</v>
      </c>
      <c r="I79" s="304">
        <f>ROUND('T1 MET'!G31,$D$78)</f>
        <v>475096</v>
      </c>
      <c r="J79" s="304">
        <f>ROUND('T1 MET'!H31,$D$78)</f>
        <v>497939.36099999998</v>
      </c>
      <c r="K79" s="304">
        <f>ROUND('T1 MET'!I31,$D$78)</f>
        <v>447314.946</v>
      </c>
      <c r="L79" s="304">
        <f>ROUND('T1 MET'!J31,$D$78)</f>
        <v>464332.04399999999</v>
      </c>
      <c r="M79" s="304">
        <f>ROUND('T1 MET'!K31,$D$78)</f>
        <v>682126.69700000004</v>
      </c>
      <c r="N79" s="304">
        <f>ROUND('T1 MET'!L31,$D$78)</f>
        <v>726304.58700000006</v>
      </c>
      <c r="O79" s="304">
        <f>ROUND('T1 MET'!M31,$D$78)</f>
        <v>745721.60699999996</v>
      </c>
      <c r="P79" s="304">
        <f>ROUND('T1 MET'!N31,$D$78)</f>
        <v>762448.13199999998</v>
      </c>
      <c r="Q79" s="304">
        <f>ROUND('T1 MET'!O31,$D$78)</f>
        <v>780078.61899999995</v>
      </c>
      <c r="R79" s="247"/>
      <c r="S79" s="247"/>
      <c r="T79" s="247"/>
    </row>
    <row r="80" spans="1:20" s="292" customFormat="1" outlineLevel="1">
      <c r="A80" s="281"/>
      <c r="B80" s="270"/>
      <c r="C80" s="271" t="s">
        <v>93</v>
      </c>
      <c r="D80" s="275"/>
      <c r="E80" s="304">
        <f>ROUND(SUM('T1 MET'!C22:C30),$D$78)</f>
        <v>384010.66600000003</v>
      </c>
      <c r="F80" s="304">
        <f>ROUND(SUM('T1 MET'!D22:D30),$D$78)</f>
        <v>369463.103</v>
      </c>
      <c r="G80" s="304">
        <f>ROUND(SUM('T1 MET'!E22:E30),$D$78)</f>
        <v>387394</v>
      </c>
      <c r="H80" s="304">
        <f>ROUND(SUM('T1 MET'!F22:F30),$D$78)</f>
        <v>416745.81</v>
      </c>
      <c r="I80" s="304">
        <f>ROUND(SUM('T1 MET'!G22:G30),$D$78)</f>
        <v>475096</v>
      </c>
      <c r="J80" s="304">
        <f>ROUND(SUM('T1 MET'!H22:H30),$D$78)</f>
        <v>497939.36099999998</v>
      </c>
      <c r="K80" s="304">
        <f>ROUND(SUM('T1 MET'!I22:I30),$D$78)</f>
        <v>447314.946</v>
      </c>
      <c r="L80" s="304">
        <f>ROUND(SUM('T1 MET'!J22:J30),$D$78)</f>
        <v>464332.04399999999</v>
      </c>
      <c r="M80" s="304">
        <f>ROUND(SUM('T1 MET'!K22:K30),$D$78)</f>
        <v>682126.69700000004</v>
      </c>
      <c r="N80" s="304">
        <f>ROUND(SUM('T1 MET'!L22:L30),$D$78)</f>
        <v>726304.58700000006</v>
      </c>
      <c r="O80" s="304">
        <f>ROUND(SUM('T1 MET'!M22:M30),$D$78)</f>
        <v>745721.60699999996</v>
      </c>
      <c r="P80" s="304">
        <f>ROUND(SUM('T1 MET'!N22:N30),$D$78)</f>
        <v>762448.13199999998</v>
      </c>
      <c r="Q80" s="304">
        <f>ROUND(SUM('T1 MET'!O22:O30),$D$78)</f>
        <v>780078.61899999995</v>
      </c>
      <c r="R80" s="247"/>
      <c r="S80" s="247"/>
      <c r="T80" s="247"/>
    </row>
    <row r="81" spans="1:20" s="292" customFormat="1">
      <c r="A81" s="283" t="s">
        <v>94</v>
      </c>
      <c r="B81" s="264" t="s">
        <v>112</v>
      </c>
      <c r="C81" s="265" t="s">
        <v>95</v>
      </c>
      <c r="D81" s="280">
        <v>3</v>
      </c>
      <c r="E81" s="267" t="b">
        <f>ROUND('T1 MET'!C18,$D$81)=ROUND('T1 MET'!C31,$D$81)</f>
        <v>1</v>
      </c>
      <c r="F81" s="267" t="b">
        <f>ROUND('T1 MET'!D18,$D$81)=ROUND('T1 MET'!D31,$D$81)</f>
        <v>1</v>
      </c>
      <c r="G81" s="267" t="b">
        <f>ROUND('T1 MET'!E18,$D$81)=ROUND('T1 MET'!E31,$D$81)</f>
        <v>1</v>
      </c>
      <c r="H81" s="267" t="b">
        <f>ROUND('T1 MET'!F18,$D$81)=ROUND('T1 MET'!F31,$D$81)</f>
        <v>1</v>
      </c>
      <c r="I81" s="267" t="b">
        <f>ROUND('T1 MET'!G18,$D$81)=ROUND('T1 MET'!G31,$D$81)</f>
        <v>1</v>
      </c>
      <c r="J81" s="267" t="b">
        <f>ROUND('T1 MET'!H18,$D$81)=ROUND('T1 MET'!H31,$D$81)</f>
        <v>1</v>
      </c>
      <c r="K81" s="267" t="b">
        <f>ROUND('T1 MET'!I18,$D$81)=ROUND('T1 MET'!I31,$D$81)</f>
        <v>1</v>
      </c>
      <c r="L81" s="267" t="b">
        <f>ROUND('T1 MET'!J18,$D$81)=ROUND('T1 MET'!J31,$D$81)</f>
        <v>0</v>
      </c>
      <c r="M81" s="267" t="b">
        <f>ROUND('T1 MET'!K18,$D$81)=ROUND('T1 MET'!K31,$D$81)</f>
        <v>1</v>
      </c>
      <c r="N81" s="267" t="b">
        <f>ROUND('T1 MET'!L18,$D$81)=ROUND('T1 MET'!L31,$D$81)</f>
        <v>1</v>
      </c>
      <c r="O81" s="267" t="b">
        <f>ROUND('T1 MET'!M18,$D$81)=ROUND('T1 MET'!M31,$D$81)</f>
        <v>1</v>
      </c>
      <c r="P81" s="267" t="b">
        <f>ROUND('T1 MET'!N18,$D$81)=ROUND('T1 MET'!N31,$D$81)</f>
        <v>1</v>
      </c>
      <c r="Q81" s="267" t="b">
        <f>ROUND('T1 MET'!O18,$D$81)=ROUND('T1 MET'!O31,$D$81)</f>
        <v>1</v>
      </c>
      <c r="R81" s="247"/>
      <c r="S81" s="247"/>
      <c r="T81" s="247"/>
    </row>
    <row r="82" spans="1:20" s="292" customFormat="1" outlineLevel="1">
      <c r="A82" s="284"/>
      <c r="B82" s="270"/>
      <c r="C82" s="271" t="s">
        <v>87</v>
      </c>
      <c r="D82" s="275"/>
      <c r="E82" s="304">
        <f>ROUND('T1 MET'!C18,$D$81)</f>
        <v>384010.66600000003</v>
      </c>
      <c r="F82" s="304">
        <f>ROUND('T1 MET'!D18,$D$81)</f>
        <v>369463.103</v>
      </c>
      <c r="G82" s="304">
        <f>ROUND('T1 MET'!E18,$D$81)</f>
        <v>387394</v>
      </c>
      <c r="H82" s="304">
        <f>ROUND('T1 MET'!F18,$D$81)</f>
        <v>416745.81</v>
      </c>
      <c r="I82" s="304">
        <f>ROUND('T1 MET'!G18,$D$81)</f>
        <v>475096</v>
      </c>
      <c r="J82" s="304">
        <f>ROUND('T1 MET'!H18,$D$81)</f>
        <v>497939.36099999998</v>
      </c>
      <c r="K82" s="304">
        <f>ROUND('T1 MET'!I18,$D$81)</f>
        <v>447314.946</v>
      </c>
      <c r="L82" s="304">
        <f>ROUND('T1 MET'!J18,$D$81)</f>
        <v>464332</v>
      </c>
      <c r="M82" s="304">
        <f>ROUND('T1 MET'!K18,$D$81)</f>
        <v>682126.69700000004</v>
      </c>
      <c r="N82" s="304">
        <f>ROUND('T1 MET'!L18,$D$81)</f>
        <v>726304.58700000006</v>
      </c>
      <c r="O82" s="304">
        <f>ROUND('T1 MET'!M18,$D$81)</f>
        <v>745721.60699999996</v>
      </c>
      <c r="P82" s="304">
        <f>ROUND('T1 MET'!N18,$D$81)</f>
        <v>762448.13199999998</v>
      </c>
      <c r="Q82" s="304">
        <f>ROUND('T1 MET'!O18,$D$81)</f>
        <v>780078.61899999995</v>
      </c>
      <c r="R82" s="247"/>
      <c r="S82" s="247"/>
      <c r="T82" s="247"/>
    </row>
    <row r="83" spans="1:20" s="292" customFormat="1" outlineLevel="1">
      <c r="A83" s="284"/>
      <c r="B83" s="270"/>
      <c r="C83" s="271" t="s">
        <v>92</v>
      </c>
      <c r="D83" s="275"/>
      <c r="E83" s="304">
        <f>ROUND('T1 MET'!C31,$D$81)</f>
        <v>384010.66600000003</v>
      </c>
      <c r="F83" s="304">
        <f>ROUND('T1 MET'!D31,$D$81)</f>
        <v>369463.103</v>
      </c>
      <c r="G83" s="304">
        <f>ROUND('T1 MET'!E31,$D$81)</f>
        <v>387394</v>
      </c>
      <c r="H83" s="304">
        <f>ROUND('T1 MET'!F31,$D$81)</f>
        <v>416745.81</v>
      </c>
      <c r="I83" s="304">
        <f>ROUND('T1 MET'!G31,$D$81)</f>
        <v>475096</v>
      </c>
      <c r="J83" s="304">
        <f>ROUND('T1 MET'!H31,$D$81)</f>
        <v>497939.36099999998</v>
      </c>
      <c r="K83" s="304">
        <f>ROUND('T1 MET'!I31,$D$81)</f>
        <v>447314.946</v>
      </c>
      <c r="L83" s="304">
        <f>ROUND('T1 MET'!J31,$D$81)</f>
        <v>464332.04399999999</v>
      </c>
      <c r="M83" s="304">
        <f>ROUND('T1 MET'!K31,$D$81)</f>
        <v>682126.69700000004</v>
      </c>
      <c r="N83" s="304">
        <f>ROUND('T1 MET'!L31,$D$81)</f>
        <v>726304.58700000006</v>
      </c>
      <c r="O83" s="304">
        <f>ROUND('T1 MET'!M31,$D$81)</f>
        <v>745721.60699999996</v>
      </c>
      <c r="P83" s="304">
        <f>ROUND('T1 MET'!N31,$D$81)</f>
        <v>762448.13199999998</v>
      </c>
      <c r="Q83" s="304">
        <f>ROUND('T1 MET'!O31,$D$81)</f>
        <v>780078.61899999995</v>
      </c>
      <c r="R83" s="247"/>
      <c r="S83" s="247"/>
      <c r="T83" s="247"/>
    </row>
    <row r="84" spans="1:20" s="292" customFormat="1">
      <c r="A84" s="279" t="s">
        <v>96</v>
      </c>
      <c r="B84" s="264" t="s">
        <v>97</v>
      </c>
      <c r="C84" s="265" t="s">
        <v>150</v>
      </c>
      <c r="D84" s="266">
        <v>2</v>
      </c>
      <c r="E84" s="306"/>
      <c r="F84" s="267" t="b">
        <f>ROUND('T1 MET'!C65*(1+'T1'!D64),$D$84)=ROUND('T1 MET'!D65,$D$84)</f>
        <v>1</v>
      </c>
      <c r="G84" s="267" t="b">
        <f>ROUND('T1 MET'!D65*(1+'T1'!E64),$D$84)=ROUND('T1 MET'!E65,$D$84)</f>
        <v>1</v>
      </c>
      <c r="H84" s="267" t="b">
        <f>ROUND('T1 MET'!E65*(1+'T1'!F64),$D$84)=ROUND('T1 MET'!F65,$D$84)</f>
        <v>1</v>
      </c>
      <c r="I84" s="267" t="b">
        <f>ROUND('T1 MET'!F65*(1+'T1'!G64),$D$84)=ROUND('T1 MET'!G65,$D$84)</f>
        <v>1</v>
      </c>
      <c r="J84" s="267" t="b">
        <f>ROUND('T1 MET'!G65*(1+'T1'!H64),$D$84)=ROUND('T1 MET'!H65,$D$84)</f>
        <v>1</v>
      </c>
      <c r="K84" s="267" t="b">
        <f>ROUND('T1 MET'!H65*(1+'T1'!I64),$D$84)=ROUND('T1 MET'!I65,$D$84)</f>
        <v>1</v>
      </c>
      <c r="L84" s="267" t="b">
        <f>ROUND('T1 MET'!I65*(1+'T1'!J64),$D$84)=ROUND('T1 MET'!J65,$D$84)</f>
        <v>1</v>
      </c>
      <c r="M84" s="267" t="b">
        <f>ROUND('T1 MET'!J65*(1+'T1'!K64),$D$84)=ROUND('T1 MET'!K65,$D$84)</f>
        <v>1</v>
      </c>
      <c r="N84" s="267" t="b">
        <f>ROUND('T1 MET'!K65*(1+'T1'!L64),$D$84)=ROUND('T1 MET'!L65,$D$84)</f>
        <v>1</v>
      </c>
      <c r="O84" s="267" t="b">
        <f>ROUND('T1 MET'!L65*(1+'T1'!M64),$D$84)=ROUND('T1 MET'!M65,$D$84)</f>
        <v>1</v>
      </c>
      <c r="P84" s="267" t="b">
        <f>ROUND('T1 MET'!M65*(1+'T1'!N64),$D$84)=ROUND('T1 MET'!N65,$D$84)</f>
        <v>1</v>
      </c>
      <c r="Q84" s="267" t="b">
        <f>ROUND('T1 MET'!N65*(1+'T1'!O64),$D$84)=ROUND('T1 MET'!O65,$D$84)</f>
        <v>1</v>
      </c>
      <c r="R84" s="247"/>
      <c r="S84" s="247"/>
      <c r="T84" s="247"/>
    </row>
    <row r="85" spans="1:20" s="292" customFormat="1" outlineLevel="1">
      <c r="A85" s="281"/>
      <c r="B85" s="270"/>
      <c r="C85" s="271" t="s">
        <v>98</v>
      </c>
      <c r="D85" s="275"/>
      <c r="E85" s="307"/>
      <c r="F85" s="305">
        <f>ROUND('T1 MET'!C65*(1+'T1'!D64),$D$84)</f>
        <v>97.15</v>
      </c>
      <c r="G85" s="305">
        <f>ROUND('T1 MET'!D65*(1+'T1'!E64),$D$84)</f>
        <v>97.17</v>
      </c>
      <c r="H85" s="305">
        <f>ROUND('T1 MET'!E65*(1+'T1'!F64),$D$84)</f>
        <v>97.27</v>
      </c>
      <c r="I85" s="305">
        <f>ROUND('T1 MET'!F65*(1+'T1'!G64),$D$84)</f>
        <v>97.66</v>
      </c>
      <c r="J85" s="305">
        <f>ROUND('T1 MET'!G65*(1+'T1'!H64),$D$84)</f>
        <v>100</v>
      </c>
      <c r="K85" s="305">
        <f>ROUND('T1 MET'!H65*(1+'T1'!I64),$D$84)</f>
        <v>102.9</v>
      </c>
      <c r="L85" s="305">
        <f>ROUND('T1 MET'!I65*(1+'T1'!J64),$D$84)</f>
        <v>106.09</v>
      </c>
      <c r="M85" s="305">
        <f>ROUND('T1 MET'!J65*(1+'T1'!K64),$D$84)</f>
        <v>109.38</v>
      </c>
      <c r="N85" s="305">
        <f>ROUND('T1 MET'!K65*(1+'T1'!L64),$D$84)</f>
        <v>112.66</v>
      </c>
      <c r="O85" s="305">
        <f>ROUND('T1 MET'!L65*(1+'T1'!M64),$D$84)</f>
        <v>116.04</v>
      </c>
      <c r="P85" s="305">
        <f>ROUND('T1 MET'!M65*(1+'T1'!N64),$D$84)</f>
        <v>119.52</v>
      </c>
      <c r="Q85" s="305">
        <f>ROUND('T1 MET'!N65*(1+'T1'!O64),$D$84)</f>
        <v>123.11</v>
      </c>
      <c r="R85" s="247"/>
      <c r="S85" s="247"/>
      <c r="T85" s="247"/>
    </row>
    <row r="86" spans="1:20" s="292" customFormat="1" outlineLevel="1">
      <c r="A86" s="281"/>
      <c r="B86" s="270"/>
      <c r="C86" s="271" t="s">
        <v>99</v>
      </c>
      <c r="D86" s="275"/>
      <c r="E86" s="307"/>
      <c r="F86" s="305">
        <f>ROUND('T1 MET'!D65,$D$84)</f>
        <v>97.15</v>
      </c>
      <c r="G86" s="305">
        <f>ROUND('T1 MET'!E65,$D$84)</f>
        <v>97.17</v>
      </c>
      <c r="H86" s="305">
        <f>ROUND('T1 MET'!F65,$D$84)</f>
        <v>97.27</v>
      </c>
      <c r="I86" s="305">
        <f>ROUND('T1 MET'!G65,$D$84)</f>
        <v>97.66</v>
      </c>
      <c r="J86" s="305">
        <f>ROUND('T1 MET'!H65,$D$84)</f>
        <v>100</v>
      </c>
      <c r="K86" s="305">
        <f>ROUND('T1 MET'!I65,$D$84)</f>
        <v>102.9</v>
      </c>
      <c r="L86" s="305">
        <f>ROUND('T1 MET'!J65,$D$84)</f>
        <v>106.09</v>
      </c>
      <c r="M86" s="305">
        <f>ROUND('T1 MET'!K65,$D$84)</f>
        <v>109.38</v>
      </c>
      <c r="N86" s="305">
        <f>ROUND('T1 MET'!L65,$D$84)</f>
        <v>112.66</v>
      </c>
      <c r="O86" s="305">
        <f>ROUND('T1 MET'!M65,$D$84)</f>
        <v>116.04</v>
      </c>
      <c r="P86" s="305">
        <f>ROUND('T1 MET'!N65,$D$84)</f>
        <v>119.52</v>
      </c>
      <c r="Q86" s="305">
        <f>ROUND('T1 MET'!O65,$D$84)</f>
        <v>123.11</v>
      </c>
      <c r="R86" s="247"/>
      <c r="S86" s="247"/>
      <c r="T86" s="247"/>
    </row>
    <row r="87" spans="1:20" s="292" customFormat="1">
      <c r="A87" s="279" t="s">
        <v>157</v>
      </c>
      <c r="B87" s="264" t="s">
        <v>100</v>
      </c>
      <c r="C87" s="265" t="s">
        <v>151</v>
      </c>
      <c r="D87" s="266">
        <v>3</v>
      </c>
      <c r="E87" s="267" t="b">
        <f>ROUND(((('T1 MET'!C61-'T1 MET'!C15-'T1 MET'!C16)/('T1 MET'!C65/100))+('T1 MET'!C15+'T1 MET'!C16)),$D$87)=ROUND('T1 MET'!C66,$D$87)</f>
        <v>1</v>
      </c>
      <c r="F87" s="267" t="b">
        <f>ROUND(((('T1 MET'!D61-'T1 MET'!D15-'T1 MET'!D16)/('T1 MET'!D65/100))+('T1 MET'!D15+'T1 MET'!D16)),$D$87)=ROUND('T1 MET'!D66,$D$87)</f>
        <v>1</v>
      </c>
      <c r="G87" s="267" t="b">
        <f>ROUND(((('T1 MET'!E61-'T1 MET'!E15-'T1 MET'!E16)/('T1 MET'!E65/100))+('T1 MET'!E15+'T1 MET'!E16)),$D$87)=ROUND('T1 MET'!E66,$D$87)</f>
        <v>1</v>
      </c>
      <c r="H87" s="267" t="b">
        <f>ROUND(((('T1 MET'!F61-'T1 MET'!F15-'T1 MET'!F16)/('T1 MET'!F65/100))+('T1 MET'!F15+'T1 MET'!F16)),$D$87)=ROUND('T1 MET'!F66,$D$87)</f>
        <v>1</v>
      </c>
      <c r="I87" s="267" t="b">
        <f>ROUND(((('T1 MET'!G61-'T1 MET'!G15-'T1 MET'!G16)/('T1 MET'!G65/100))+('T1 MET'!G15+'T1 MET'!G16)),$D$87)=ROUND('T1 MET'!G66,$D$87)</f>
        <v>1</v>
      </c>
      <c r="J87" s="267" t="b">
        <f>ROUND(((('T1 MET'!H61-'T1 MET'!H15-'T1 MET'!H16)/('T1 MET'!H65/100))+('T1 MET'!H15+'T1 MET'!H16)),$D$87)=ROUND('T1 MET'!H66,$D$87)</f>
        <v>1</v>
      </c>
      <c r="K87" s="267" t="b">
        <f>ROUND(((('T1 MET'!I61-'T1 MET'!I15-'T1 MET'!I16)/('T1 MET'!I65/100))+('T1 MET'!I15+'T1 MET'!I16)),$D$87)=ROUND('T1 MET'!I66,$D$87)</f>
        <v>1</v>
      </c>
      <c r="L87" s="267" t="b">
        <f>ROUND(((('T1 MET'!J61-'T1 MET'!J15-'T1 MET'!J16)/('T1 MET'!J65/100))+('T1 MET'!J15+'T1 MET'!J16)),$D$87)=ROUND('T1 MET'!J66,$D$87)</f>
        <v>1</v>
      </c>
      <c r="M87" s="267" t="b">
        <f>ROUND(((('T1 MET'!K61-'T1 MET'!K15-'T1 MET'!K16)/('T1 MET'!K65/100))+('T1 MET'!K15+'T1 MET'!K16)),$D$87)=ROUND('T1 MET'!K66,$D$87)</f>
        <v>1</v>
      </c>
      <c r="N87" s="267" t="b">
        <f>ROUND(((('T1 MET'!L61-'T1 MET'!L15-'T1 MET'!L16)/('T1 MET'!L65/100))+('T1 MET'!L15+'T1 MET'!L16)),$D$87)=ROUND('T1 MET'!L66,$D$87)</f>
        <v>1</v>
      </c>
      <c r="O87" s="267" t="b">
        <f>ROUND(((('T1 MET'!M61-'T1 MET'!M15-'T1 MET'!M16)/('T1 MET'!M65/100))+('T1 MET'!M15+'T1 MET'!M16)),$D$87)=ROUND('T1 MET'!M66,$D$87)</f>
        <v>1</v>
      </c>
      <c r="P87" s="267" t="b">
        <f>ROUND(((('T1 MET'!N61-'T1 MET'!N15-'T1 MET'!N16)/('T1 MET'!N65/100))+('T1 MET'!N15+'T1 MET'!N16)),$D$87)=ROUND('T1 MET'!N66,$D$87)</f>
        <v>1</v>
      </c>
      <c r="Q87" s="267" t="b">
        <f>ROUND(((('T1 MET'!O61-'T1 MET'!O15-'T1 MET'!O16)/('T1 MET'!O65/100))+('T1 MET'!O15+'T1 MET'!O16)),$D$87)=ROUND('T1 MET'!O66,$D$87)</f>
        <v>1</v>
      </c>
      <c r="R87" s="247"/>
      <c r="S87" s="247"/>
      <c r="T87" s="247"/>
    </row>
    <row r="88" spans="1:20" s="292" customFormat="1" outlineLevel="1">
      <c r="A88" s="281"/>
      <c r="B88" s="270"/>
      <c r="C88" s="271" t="s">
        <v>101</v>
      </c>
      <c r="D88" s="275"/>
      <c r="E88" s="304">
        <f>ROUND(((('T1 MET'!C61-'T1 MET'!C15-'T1 MET'!C16)/('T1 MET'!C65/100))+('T1 MET'!C15+'T1 MET'!C16)),$D$87)</f>
        <v>395723.51199999999</v>
      </c>
      <c r="F88" s="304">
        <f>ROUND(((('T1 MET'!D61-'T1 MET'!D15-'T1 MET'!D16)/('T1 MET'!D65/100))+('T1 MET'!D15+'T1 MET'!D16)),$D$87)</f>
        <v>378627.73599999998</v>
      </c>
      <c r="G88" s="304">
        <f>ROUND(((('T1 MET'!E61-'T1 MET'!E15-'T1 MET'!E16)/('T1 MET'!E65/100))+('T1 MET'!E15+'T1 MET'!E16)),$D$87)</f>
        <v>396923.84100000001</v>
      </c>
      <c r="H88" s="304">
        <f>ROUND(((('T1 MET'!F61-'T1 MET'!F15-'T1 MET'!F16)/('T1 MET'!F65/100))+('T1 MET'!F15+'T1 MET'!F16)),$D$87)</f>
        <v>426228.12599999999</v>
      </c>
      <c r="I88" s="304">
        <f>ROUND(((('T1 MET'!G61-'T1 MET'!G15-'T1 MET'!G16)/('T1 MET'!G65/100))+('T1 MET'!G15+'T1 MET'!G16)),$D$87)</f>
        <v>484490.94400000002</v>
      </c>
      <c r="J88" s="304">
        <f>ROUND(((('T1 MET'!H61-'T1 MET'!H15-'T1 MET'!H16)/('T1 MET'!H65/100))+('T1 MET'!H15+'T1 MET'!H16)),$D$87)</f>
        <v>497939.36099999998</v>
      </c>
      <c r="K88" s="304">
        <f>ROUND(((('T1 MET'!I61-'T1 MET'!I15-'T1 MET'!I16)/('T1 MET'!I65/100))+('T1 MET'!I15+'T1 MET'!I16)),$D$87)</f>
        <v>437101.326</v>
      </c>
      <c r="L88" s="304">
        <f>ROUND(((('T1 MET'!J61-'T1 MET'!J15-'T1 MET'!J16)/('T1 MET'!J65/100))+('T1 MET'!J15+'T1 MET'!J16)),$D$87)</f>
        <v>442677.33100000001</v>
      </c>
      <c r="M88" s="304">
        <f>ROUND(((('T1 MET'!K61-'T1 MET'!K15-'T1 MET'!K16)/('T1 MET'!K65/100))+('T1 MET'!K15+'T1 MET'!K16)),$D$87)</f>
        <v>637722.48</v>
      </c>
      <c r="N88" s="304">
        <f>ROUND(((('T1 MET'!L61-'T1 MET'!L15-'T1 MET'!L16)/('T1 MET'!L65/100))+('T1 MET'!L15+'T1 MET'!L16)),$D$87)</f>
        <v>666364.48</v>
      </c>
      <c r="O88" s="304">
        <f>ROUND(((('T1 MET'!M61-'T1 MET'!M15-'T1 MET'!M16)/('T1 MET'!M65/100))+('T1 MET'!M15+'T1 MET'!M16)),$D$87)</f>
        <v>669779.53300000005</v>
      </c>
      <c r="P88" s="304">
        <f>ROUND(((('T1 MET'!N61-'T1 MET'!N15-'T1 MET'!N16)/('T1 MET'!N65/100))+('T1 MET'!N15+'T1 MET'!N16)),$D$87)</f>
        <v>670024.03300000005</v>
      </c>
      <c r="Q88" s="304">
        <f>ROUND(((('T1 MET'!O61-'T1 MET'!O15-'T1 MET'!O16)/('T1 MET'!O65/100))+('T1 MET'!O15+'T1 MET'!O16)),$D$87)</f>
        <v>670678.03300000005</v>
      </c>
      <c r="R88" s="247"/>
      <c r="S88" s="247"/>
      <c r="T88" s="247"/>
    </row>
    <row r="89" spans="1:20" s="292" customFormat="1" outlineLevel="1">
      <c r="A89" s="281"/>
      <c r="B89" s="270"/>
      <c r="C89" s="271" t="s">
        <v>102</v>
      </c>
      <c r="D89" s="275"/>
      <c r="E89" s="304">
        <f>ROUND('T1 MET'!C66,$D$87)</f>
        <v>395723.51199999999</v>
      </c>
      <c r="F89" s="304">
        <f>ROUND('T1 MET'!D66,$D$87)</f>
        <v>378627.73599999998</v>
      </c>
      <c r="G89" s="304">
        <f>ROUND('T1 MET'!E66,$D$87)</f>
        <v>396923.84100000001</v>
      </c>
      <c r="H89" s="304">
        <f>ROUND('T1 MET'!F66,$D$87)</f>
        <v>426228.12599999999</v>
      </c>
      <c r="I89" s="304">
        <f>ROUND('T1 MET'!G66,$D$87)</f>
        <v>484490.94400000002</v>
      </c>
      <c r="J89" s="304">
        <f>ROUND('T1 MET'!H66,$D$87)</f>
        <v>497939.36099999998</v>
      </c>
      <c r="K89" s="304">
        <f>ROUND('T1 MET'!I66,$D$87)</f>
        <v>437101.326</v>
      </c>
      <c r="L89" s="304">
        <f>ROUND('T1 MET'!J66,$D$87)</f>
        <v>442677.33100000001</v>
      </c>
      <c r="M89" s="304">
        <f>ROUND('T1 MET'!K66,$D$87)</f>
        <v>637722.48</v>
      </c>
      <c r="N89" s="304">
        <f>ROUND('T1 MET'!L66,$D$87)</f>
        <v>666364.48</v>
      </c>
      <c r="O89" s="304">
        <f>ROUND('T1 MET'!M66,$D$87)</f>
        <v>669779.53300000005</v>
      </c>
      <c r="P89" s="304">
        <f>ROUND('T1 MET'!N66,$D$87)</f>
        <v>670024.03300000005</v>
      </c>
      <c r="Q89" s="304">
        <f>ROUND('T1 MET'!O66,$D$87)</f>
        <v>670678.03300000005</v>
      </c>
      <c r="R89" s="247"/>
      <c r="S89" s="247"/>
      <c r="T89" s="247"/>
    </row>
    <row r="90" spans="1:20" s="292" customFormat="1">
      <c r="A90" s="279" t="s">
        <v>113</v>
      </c>
      <c r="B90" s="264" t="s">
        <v>114</v>
      </c>
      <c r="C90" s="265" t="s">
        <v>115</v>
      </c>
      <c r="D90" s="275"/>
      <c r="E90" s="267" t="b">
        <f>'T1 MET'!C68='T1'!C68</f>
        <v>1</v>
      </c>
      <c r="F90" s="267" t="b">
        <f>'T1 MET'!D68='T1'!D68</f>
        <v>1</v>
      </c>
      <c r="G90" s="267" t="b">
        <f>'T1 MET'!E68='T1'!E68</f>
        <v>1</v>
      </c>
      <c r="H90" s="267" t="b">
        <f>'T1 MET'!F68='T1'!F68</f>
        <v>1</v>
      </c>
      <c r="I90" s="267" t="b">
        <f>'T1 MET'!G68='T1'!G68</f>
        <v>1</v>
      </c>
      <c r="J90" s="267" t="b">
        <f>'T1 MET'!H68='T1'!H68</f>
        <v>1</v>
      </c>
      <c r="K90" s="267" t="b">
        <f>'T1 MET'!I68='T1'!I68</f>
        <v>1</v>
      </c>
      <c r="L90" s="267" t="b">
        <f>'T1 MET'!J68='T1'!J68</f>
        <v>1</v>
      </c>
      <c r="M90" s="267" t="b">
        <f>'T1 MET'!K68='T1'!K68</f>
        <v>1</v>
      </c>
      <c r="N90" s="267" t="b">
        <f>'T1 MET'!L68='T1'!L68</f>
        <v>1</v>
      </c>
      <c r="O90" s="267" t="b">
        <f>'T1 MET'!M68='T1'!M68</f>
        <v>1</v>
      </c>
      <c r="P90" s="267" t="b">
        <f>'T1 MET'!N68='T1'!N68</f>
        <v>1</v>
      </c>
      <c r="Q90" s="267" t="b">
        <f>'T1 MET'!O68='T1'!O68</f>
        <v>1</v>
      </c>
      <c r="R90" s="247"/>
      <c r="S90" s="247"/>
      <c r="T90" s="247"/>
    </row>
    <row r="91" spans="1:20" s="292" customFormat="1" outlineLevel="1">
      <c r="A91" s="281"/>
      <c r="B91" s="270"/>
      <c r="C91" s="271" t="s">
        <v>158</v>
      </c>
      <c r="D91" s="275"/>
      <c r="E91" s="304">
        <f>'T1 MET'!C68</f>
        <v>2023.64869</v>
      </c>
      <c r="F91" s="304">
        <f>'T1 MET'!D68</f>
        <v>2101.1860000000001</v>
      </c>
      <c r="G91" s="304">
        <f>'T1 MET'!E68</f>
        <v>2407.7419199999999</v>
      </c>
      <c r="H91" s="304">
        <f>'T1 MET'!F68</f>
        <v>2695.9443000000001</v>
      </c>
      <c r="I91" s="304">
        <f>'T1 MET'!G68</f>
        <v>2790.2109999999998</v>
      </c>
      <c r="J91" s="304">
        <f>'T1 MET'!H68</f>
        <v>2973.3229999999999</v>
      </c>
      <c r="K91" s="304">
        <f>'T1 MET'!I68</f>
        <v>3236.5168924</v>
      </c>
      <c r="L91" s="304">
        <f>'T1 MET'!J68</f>
        <v>3402.0282999999999</v>
      </c>
      <c r="M91" s="304">
        <f>'T1 MET'!K68</f>
        <v>3596.6840000000002</v>
      </c>
      <c r="N91" s="304">
        <f>'T1 MET'!L68</f>
        <v>3750.827600000001</v>
      </c>
      <c r="O91" s="304">
        <f>'T1 MET'!M68</f>
        <v>3892.1259000000009</v>
      </c>
      <c r="P91" s="304">
        <f>'T1 MET'!N68</f>
        <v>4031.4480000000008</v>
      </c>
      <c r="Q91" s="304">
        <f>'T1 MET'!O68</f>
        <v>4172.7463000000007</v>
      </c>
      <c r="R91" s="247"/>
      <c r="S91" s="247"/>
      <c r="T91" s="247"/>
    </row>
    <row r="92" spans="1:20" s="292" customFormat="1" outlineLevel="1">
      <c r="A92" s="281"/>
      <c r="B92" s="270"/>
      <c r="C92" s="271" t="s">
        <v>117</v>
      </c>
      <c r="D92" s="275"/>
      <c r="E92" s="304">
        <f>'T1'!C68</f>
        <v>2023.64869</v>
      </c>
      <c r="F92" s="304">
        <f>'T1'!D68</f>
        <v>2101.1860000000001</v>
      </c>
      <c r="G92" s="304">
        <f>'T1'!E68</f>
        <v>2407.7419199999999</v>
      </c>
      <c r="H92" s="304">
        <f>'T1'!F68</f>
        <v>2695.9443000000001</v>
      </c>
      <c r="I92" s="304">
        <f>'T1'!G68</f>
        <v>2790.2109999999998</v>
      </c>
      <c r="J92" s="304">
        <f>'T1'!H68</f>
        <v>2973.3229999999999</v>
      </c>
      <c r="K92" s="304">
        <f>'T1'!I68</f>
        <v>3236.5168924</v>
      </c>
      <c r="L92" s="304">
        <f>'T1'!J68</f>
        <v>3402.0282999999999</v>
      </c>
      <c r="M92" s="304">
        <f>'T1'!K68</f>
        <v>3596.6840000000002</v>
      </c>
      <c r="N92" s="304">
        <f>'T1'!L68</f>
        <v>3750.827600000001</v>
      </c>
      <c r="O92" s="304">
        <f>'T1'!M68</f>
        <v>3892.1259000000009</v>
      </c>
      <c r="P92" s="304">
        <f>'T1'!N68</f>
        <v>4031.4480000000008</v>
      </c>
      <c r="Q92" s="304">
        <f>'T1'!O68</f>
        <v>4172.7463000000007</v>
      </c>
    </row>
    <row r="93" spans="1:20" s="292" customFormat="1">
      <c r="A93" s="279" t="s">
        <v>103</v>
      </c>
      <c r="B93" s="264" t="s">
        <v>104</v>
      </c>
      <c r="C93" s="265" t="s">
        <v>152</v>
      </c>
      <c r="D93" s="266">
        <v>2</v>
      </c>
      <c r="E93" s="267" t="b">
        <f>ROUND(('T1 MET'!C66/'T1 MET'!C68),$D$93)=ROUND('T1 MET'!C70,$D$93)</f>
        <v>1</v>
      </c>
      <c r="F93" s="267" t="b">
        <f>ROUND(('T1 MET'!D66/'T1 MET'!D68),$D$93)=ROUND('T1 MET'!D70,$D$93)</f>
        <v>1</v>
      </c>
      <c r="G93" s="267" t="b">
        <f>ROUND(('T1 MET'!E66/'T1 MET'!E68),$D$93)=ROUND('T1 MET'!E70,$D$93)</f>
        <v>1</v>
      </c>
      <c r="H93" s="267" t="b">
        <f>ROUND(('T1 MET'!F66/'T1 MET'!F68),$D$93)=ROUND('T1 MET'!F70,$D$93)</f>
        <v>1</v>
      </c>
      <c r="I93" s="267" t="b">
        <f>ROUND(('T1 MET'!G66/'T1 MET'!G68),$D$93)=ROUND('T1 MET'!G70,$D$93)</f>
        <v>1</v>
      </c>
      <c r="J93" s="267" t="b">
        <f>ROUND(('T1 MET'!H66/'T1 MET'!H68),$D$93)=ROUND('T1 MET'!H70,$D$93)</f>
        <v>1</v>
      </c>
      <c r="K93" s="267" t="b">
        <f>ROUND(('T1 MET'!I66/'T1 MET'!I68),$D$93)=ROUND('T1 MET'!I70,$D$93)</f>
        <v>1</v>
      </c>
      <c r="L93" s="267" t="b">
        <f>ROUND(('T1 MET'!J66/'T1 MET'!J68),$D$93)=ROUND('T1 MET'!J70,$D$93)</f>
        <v>1</v>
      </c>
      <c r="M93" s="267" t="b">
        <f>ROUND(('T1 MET'!K66/'T1 MET'!K68),$D$93)=ROUND('T1 MET'!K70,$D$93)</f>
        <v>1</v>
      </c>
      <c r="N93" s="267" t="b">
        <f>ROUND(('T1 MET'!L66/'T1 MET'!L68),$D$93)=ROUND('T1 MET'!L70,$D$93)</f>
        <v>1</v>
      </c>
      <c r="O93" s="267" t="b">
        <f>ROUND(('T1 MET'!M66/'T1 MET'!M68),$D$93)=ROUND('T1 MET'!M70,$D$93)</f>
        <v>1</v>
      </c>
      <c r="P93" s="267" t="b">
        <f>ROUND(('T1 MET'!N66/'T1 MET'!N68),$D$93)=ROUND('T1 MET'!N70,$D$93)</f>
        <v>1</v>
      </c>
      <c r="Q93" s="267" t="b">
        <f>ROUND(('T1 MET'!O66/'T1 MET'!O68),$D$93)=ROUND('T1 MET'!O70,$D$93)</f>
        <v>1</v>
      </c>
    </row>
    <row r="94" spans="1:20" s="292" customFormat="1" outlineLevel="1">
      <c r="A94" s="281"/>
      <c r="B94" s="270"/>
      <c r="C94" s="271" t="s">
        <v>105</v>
      </c>
      <c r="D94" s="275"/>
      <c r="E94" s="305">
        <f>ROUND(('T1 MET'!C66/'T1 MET'!C68),$D$93)</f>
        <v>195.55</v>
      </c>
      <c r="F94" s="305">
        <f>ROUND(('T1 MET'!D66/'T1 MET'!D68),$D$93)</f>
        <v>180.2</v>
      </c>
      <c r="G94" s="305">
        <f>ROUND(('T1 MET'!E66/'T1 MET'!E68),$D$93)</f>
        <v>164.85</v>
      </c>
      <c r="H94" s="305">
        <f>ROUND(('T1 MET'!F66/'T1 MET'!F68),$D$93)</f>
        <v>158.1</v>
      </c>
      <c r="I94" s="305">
        <f>ROUND(('T1 MET'!G66/'T1 MET'!G68),$D$93)</f>
        <v>173.64</v>
      </c>
      <c r="J94" s="305">
        <f>ROUND(('T1 MET'!H66/'T1 MET'!H68),$D$93)</f>
        <v>167.47</v>
      </c>
      <c r="K94" s="305">
        <f>ROUND(('T1 MET'!I66/'T1 MET'!I68),$D$93)</f>
        <v>135.05000000000001</v>
      </c>
      <c r="L94" s="305">
        <f>ROUND(('T1 MET'!J66/'T1 MET'!J68),$D$93)</f>
        <v>130.12</v>
      </c>
      <c r="M94" s="305">
        <f>ROUND(('T1 MET'!K66/'T1 MET'!K68),$D$93)</f>
        <v>177.31</v>
      </c>
      <c r="N94" s="305">
        <f>ROUND(('T1 MET'!L66/'T1 MET'!L68),$D$93)</f>
        <v>177.66</v>
      </c>
      <c r="O94" s="305">
        <f>ROUND(('T1 MET'!M66/'T1 MET'!M68),$D$93)</f>
        <v>172.09</v>
      </c>
      <c r="P94" s="305">
        <f>ROUND(('T1 MET'!N66/'T1 MET'!N68),$D$93)</f>
        <v>166.2</v>
      </c>
      <c r="Q94" s="305">
        <f>ROUND(('T1 MET'!O66/'T1 MET'!O68),$D$93)</f>
        <v>160.72999999999999</v>
      </c>
    </row>
    <row r="95" spans="1:20" s="292" customFormat="1" outlineLevel="1">
      <c r="A95" s="281"/>
      <c r="B95" s="270"/>
      <c r="C95" s="271" t="s">
        <v>106</v>
      </c>
      <c r="D95" s="275"/>
      <c r="E95" s="305">
        <f>ROUND('T1 MET'!C70,$D$93)</f>
        <v>195.55</v>
      </c>
      <c r="F95" s="305">
        <f>ROUND('T1 MET'!D70,$D$93)</f>
        <v>180.2</v>
      </c>
      <c r="G95" s="305">
        <f>ROUND('T1 MET'!E70,$D$93)</f>
        <v>164.85</v>
      </c>
      <c r="H95" s="305">
        <f>ROUND('T1 MET'!F70,$D$93)</f>
        <v>158.1</v>
      </c>
      <c r="I95" s="305">
        <f>ROUND('T1 MET'!G70,$D$93)</f>
        <v>173.64</v>
      </c>
      <c r="J95" s="305">
        <f>ROUND('T1 MET'!H70,$D$93)</f>
        <v>167.47</v>
      </c>
      <c r="K95" s="305">
        <f>ROUND('T1 MET'!I70,$D$93)</f>
        <v>135.05000000000001</v>
      </c>
      <c r="L95" s="305">
        <f>ROUND('T1 MET'!J70,$D$93)</f>
        <v>130.12</v>
      </c>
      <c r="M95" s="305">
        <f>ROUND('T1 MET'!K70,$D$93)</f>
        <v>177.31</v>
      </c>
      <c r="N95" s="305">
        <f>ROUND('T1 MET'!L70,$D$93)</f>
        <v>177.66</v>
      </c>
      <c r="O95" s="305">
        <f>ROUND('T1 MET'!M70,$D$93)</f>
        <v>172.09</v>
      </c>
      <c r="P95" s="305">
        <f>ROUND('T1 MET'!N70,$D$93)</f>
        <v>166.2</v>
      </c>
      <c r="Q95" s="305">
        <f>ROUND('T1 MET'!O70,$D$93)</f>
        <v>160.72999999999999</v>
      </c>
    </row>
    <row r="96" spans="1:20" s="292" customFormat="1">
      <c r="A96" s="283" t="s">
        <v>118</v>
      </c>
      <c r="B96" s="264" t="s">
        <v>119</v>
      </c>
      <c r="C96" s="265" t="s">
        <v>120</v>
      </c>
      <c r="D96" s="275"/>
      <c r="E96" s="267" t="b">
        <f>'T1 MET'!C64='T1'!C64</f>
        <v>1</v>
      </c>
      <c r="F96" s="267" t="b">
        <f>'T1 MET'!D64='T1'!D64</f>
        <v>1</v>
      </c>
      <c r="G96" s="267" t="b">
        <f>'T1 MET'!E64='T1'!E64</f>
        <v>1</v>
      </c>
      <c r="H96" s="267" t="b">
        <f>'T1 MET'!F64='T1'!F64</f>
        <v>1</v>
      </c>
      <c r="I96" s="267" t="b">
        <f>'T1 MET'!G64='T1'!G64</f>
        <v>1</v>
      </c>
      <c r="J96" s="267" t="b">
        <f>'T1 MET'!H64='T1'!H64</f>
        <v>1</v>
      </c>
      <c r="K96" s="267" t="b">
        <f>'T1 MET'!I64='T1'!I64</f>
        <v>1</v>
      </c>
      <c r="L96" s="267" t="b">
        <f>'T1 MET'!J64='T1'!J64</f>
        <v>1</v>
      </c>
      <c r="M96" s="267" t="b">
        <f>'T1 MET'!K64='T1'!K64</f>
        <v>1</v>
      </c>
      <c r="N96" s="267" t="b">
        <f>'T1 MET'!L64='T1'!L64</f>
        <v>1</v>
      </c>
      <c r="O96" s="267" t="b">
        <f>'T1 MET'!M64='T1'!M64</f>
        <v>1</v>
      </c>
      <c r="P96" s="267" t="b">
        <f>'T1 MET'!N64='T1'!N64</f>
        <v>1</v>
      </c>
      <c r="Q96" s="267" t="b">
        <f>'T1 MET'!O64='T1'!O64</f>
        <v>1</v>
      </c>
    </row>
    <row r="97" spans="1:17" s="292" customFormat="1" outlineLevel="1">
      <c r="A97" s="284"/>
      <c r="B97" s="270"/>
      <c r="C97" s="271" t="s">
        <v>121</v>
      </c>
      <c r="D97" s="275"/>
      <c r="E97" s="285">
        <f>'T1 MET'!C64</f>
        <v>5.7000000000000002E-2</v>
      </c>
      <c r="F97" s="285">
        <f>'T1 MET'!D64</f>
        <v>1.7000000000000001E-2</v>
      </c>
      <c r="G97" s="285">
        <f>'T1 MET'!E64</f>
        <v>2.0000000000000001E-4</v>
      </c>
      <c r="H97" s="285">
        <f>'T1 MET'!F64</f>
        <v>1E-3</v>
      </c>
      <c r="I97" s="285">
        <f>'T1 MET'!G64</f>
        <v>4.0000000000000001E-3</v>
      </c>
      <c r="J97" s="285">
        <f>'T1 MET'!H64</f>
        <v>2.4E-2</v>
      </c>
      <c r="K97" s="285">
        <f>'T1 MET'!I64</f>
        <v>2.9000000000000001E-2</v>
      </c>
      <c r="L97" s="285">
        <f>'T1 MET'!J64</f>
        <v>3.1E-2</v>
      </c>
      <c r="M97" s="285">
        <f>'T1 MET'!K64</f>
        <v>3.1E-2</v>
      </c>
      <c r="N97" s="285">
        <f>'T1 MET'!L64</f>
        <v>0.03</v>
      </c>
      <c r="O97" s="285">
        <f>'T1 MET'!M64</f>
        <v>0.03</v>
      </c>
      <c r="P97" s="285">
        <f>'T1 MET'!N64</f>
        <v>0.03</v>
      </c>
      <c r="Q97" s="285">
        <f>'T1 MET'!O64</f>
        <v>0.03</v>
      </c>
    </row>
    <row r="98" spans="1:17" s="292" customFormat="1" outlineLevel="1">
      <c r="A98" s="284"/>
      <c r="B98" s="270"/>
      <c r="C98" s="271" t="s">
        <v>122</v>
      </c>
      <c r="D98" s="275"/>
      <c r="E98" s="285">
        <f>'T1'!C64</f>
        <v>5.7000000000000002E-2</v>
      </c>
      <c r="F98" s="285">
        <f>'T1'!D64</f>
        <v>1.7000000000000001E-2</v>
      </c>
      <c r="G98" s="285">
        <f>'T1'!E64</f>
        <v>2.0000000000000001E-4</v>
      </c>
      <c r="H98" s="285">
        <f>'T1'!F64</f>
        <v>1E-3</v>
      </c>
      <c r="I98" s="285">
        <f>'T1'!G64</f>
        <v>4.0000000000000001E-3</v>
      </c>
      <c r="J98" s="285">
        <f>'T1'!H64</f>
        <v>2.4E-2</v>
      </c>
      <c r="K98" s="285">
        <f>'T1'!I64</f>
        <v>2.9000000000000001E-2</v>
      </c>
      <c r="L98" s="285">
        <f>'T1'!J64</f>
        <v>3.1E-2</v>
      </c>
      <c r="M98" s="285">
        <f>'T1'!K64</f>
        <v>3.1E-2</v>
      </c>
      <c r="N98" s="285">
        <f>'T1'!L64</f>
        <v>0.03</v>
      </c>
      <c r="O98" s="285">
        <f>'T1'!M64</f>
        <v>0.03</v>
      </c>
      <c r="P98" s="285">
        <f>'T1'!N64</f>
        <v>0.03</v>
      </c>
      <c r="Q98" s="285">
        <f>'T1'!O64</f>
        <v>0.03</v>
      </c>
    </row>
    <row r="99" spans="1:17" s="292" customFormat="1">
      <c r="A99" s="283" t="s">
        <v>123</v>
      </c>
      <c r="B99" s="264" t="s">
        <v>97</v>
      </c>
      <c r="C99" s="265" t="s">
        <v>124</v>
      </c>
      <c r="D99" s="275"/>
      <c r="E99" s="267" t="b">
        <f>'T1 MET'!C65='T1'!C65</f>
        <v>1</v>
      </c>
      <c r="F99" s="267" t="b">
        <f>'T1 MET'!D65='T1'!D65</f>
        <v>1</v>
      </c>
      <c r="G99" s="267" t="b">
        <f>'T1 MET'!E65='T1'!E65</f>
        <v>1</v>
      </c>
      <c r="H99" s="267" t="b">
        <f>'T1 MET'!F65='T1'!F65</f>
        <v>1</v>
      </c>
      <c r="I99" s="267" t="b">
        <f>'T1 MET'!G65='T1'!G65</f>
        <v>1</v>
      </c>
      <c r="J99" s="267" t="b">
        <f>'T1 MET'!H65='T1'!H65</f>
        <v>1</v>
      </c>
      <c r="K99" s="267" t="b">
        <f>'T1 MET'!I65='T1'!I65</f>
        <v>1</v>
      </c>
      <c r="L99" s="267" t="b">
        <f>'T1 MET'!J65='T1'!J65</f>
        <v>1</v>
      </c>
      <c r="M99" s="267" t="b">
        <f>'T1 MET'!K65='T1'!K65</f>
        <v>1</v>
      </c>
      <c r="N99" s="267" t="b">
        <f>'T1 MET'!L65='T1'!L65</f>
        <v>1</v>
      </c>
      <c r="O99" s="267" t="b">
        <f>'T1 MET'!M65='T1'!M65</f>
        <v>1</v>
      </c>
      <c r="P99" s="267" t="b">
        <f>'T1 MET'!N65='T1'!N65</f>
        <v>1</v>
      </c>
      <c r="Q99" s="267" t="b">
        <f>'T1 MET'!O65='T1'!O65</f>
        <v>1</v>
      </c>
    </row>
    <row r="100" spans="1:17" s="292" customFormat="1" outlineLevel="1">
      <c r="A100" s="286"/>
      <c r="B100" s="270"/>
      <c r="C100" s="271" t="s">
        <v>125</v>
      </c>
      <c r="D100" s="275"/>
      <c r="E100" s="305">
        <f>'T1 MET'!C65</f>
        <v>95.526628463527331</v>
      </c>
      <c r="F100" s="305">
        <f>'T1 MET'!D65</f>
        <v>97.15058114740728</v>
      </c>
      <c r="G100" s="305">
        <f>'T1 MET'!E65</f>
        <v>97.170011263636766</v>
      </c>
      <c r="H100" s="305">
        <f>'T1 MET'!F65</f>
        <v>97.267181274900395</v>
      </c>
      <c r="I100" s="305">
        <f>'T1 MET'!G65</f>
        <v>97.65625</v>
      </c>
      <c r="J100" s="305">
        <f>'T1 MET'!H65</f>
        <v>100</v>
      </c>
      <c r="K100" s="305">
        <f>'T1 MET'!I65</f>
        <v>102.89999999999999</v>
      </c>
      <c r="L100" s="305">
        <f>'T1 MET'!J65</f>
        <v>106.08989999999999</v>
      </c>
      <c r="M100" s="305">
        <f>'T1 MET'!K65</f>
        <v>109.37868689999998</v>
      </c>
      <c r="N100" s="305">
        <f>'T1 MET'!L65</f>
        <v>112.66004750699997</v>
      </c>
      <c r="O100" s="305">
        <f>'T1 MET'!M65</f>
        <v>116.03984893220998</v>
      </c>
      <c r="P100" s="305">
        <f>'T1 MET'!N65</f>
        <v>119.52104440017628</v>
      </c>
      <c r="Q100" s="305">
        <f>'T1 MET'!O65</f>
        <v>123.10667573218157</v>
      </c>
    </row>
    <row r="101" spans="1:17" s="292" customFormat="1" outlineLevel="1">
      <c r="A101" s="286"/>
      <c r="B101" s="270"/>
      <c r="C101" s="271" t="s">
        <v>126</v>
      </c>
      <c r="D101" s="275"/>
      <c r="E101" s="305">
        <f>'T1'!C65</f>
        <v>95.526628463527331</v>
      </c>
      <c r="F101" s="305">
        <f>'T1'!D65</f>
        <v>97.15058114740728</v>
      </c>
      <c r="G101" s="305">
        <f>'T1'!E65</f>
        <v>97.170011263636766</v>
      </c>
      <c r="H101" s="305">
        <f>'T1'!F65</f>
        <v>97.267181274900395</v>
      </c>
      <c r="I101" s="305">
        <f>'T1'!G65</f>
        <v>97.65625</v>
      </c>
      <c r="J101" s="305">
        <f>'T1'!H65</f>
        <v>100</v>
      </c>
      <c r="K101" s="305">
        <f>'T1'!I65</f>
        <v>102.89999999999999</v>
      </c>
      <c r="L101" s="305">
        <f>'T1'!J65</f>
        <v>106.08989999999999</v>
      </c>
      <c r="M101" s="305">
        <f>'T1'!K65</f>
        <v>109.37868689999998</v>
      </c>
      <c r="N101" s="305">
        <f>'T1'!L65</f>
        <v>112.66004750699997</v>
      </c>
      <c r="O101" s="305">
        <f>'T1'!M65</f>
        <v>116.03984893220998</v>
      </c>
      <c r="P101" s="305">
        <f>'T1'!N65</f>
        <v>119.52104440017628</v>
      </c>
      <c r="Q101" s="305">
        <f>'T1'!O65</f>
        <v>123.10667573218157</v>
      </c>
    </row>
    <row r="102" spans="1:17" s="292" customFormat="1">
      <c r="A102" s="263" t="s">
        <v>127</v>
      </c>
      <c r="B102" s="264" t="s">
        <v>128</v>
      </c>
      <c r="C102" s="287" t="s">
        <v>129</v>
      </c>
      <c r="D102" s="266">
        <v>3</v>
      </c>
      <c r="E102" s="267" t="b">
        <f>IF('T1 MET'!C16&gt;0,(ROUND('T1 MET'!C41,$D$102)=ROUND('T1 MET'!C16/'T1 MET'!C39,$D$102)),"N/A")</f>
        <v>1</v>
      </c>
      <c r="F102" s="267" t="b">
        <f>IF('T1 MET'!D16&gt;0,(ROUND('T1 MET'!D41,$D$102)=ROUND('T1 MET'!D16/'T1 MET'!D39,$D$102)),"N/A")</f>
        <v>1</v>
      </c>
      <c r="G102" s="267" t="b">
        <f>IF('T1 MET'!E16&gt;0,(ROUND('T1 MET'!E41,$D$102)=ROUND('T1 MET'!E16/'T1 MET'!E39,$D$102)),"N/A")</f>
        <v>1</v>
      </c>
      <c r="H102" s="267" t="b">
        <f>IF('T1 MET'!F16&gt;0,(ROUND('T1 MET'!F41,$D$102)=ROUND('T1 MET'!F16/'T1 MET'!F39,$D$102)),"N/A")</f>
        <v>1</v>
      </c>
      <c r="I102" s="267" t="b">
        <f>IF('T1 MET'!G16&gt;0,(ROUND('T1 MET'!G41,$D$102)=ROUND('T1 MET'!G16/'T1 MET'!G39,$D$102)),"N/A")</f>
        <v>1</v>
      </c>
      <c r="J102" s="267" t="b">
        <f>IF('T1 MET'!H16&gt;0,(ROUND('T1 MET'!H41,$D$102)=ROUND('T1 MET'!H16/'T1 MET'!H39,$D$102)),"N/A")</f>
        <v>1</v>
      </c>
      <c r="K102" s="267" t="b">
        <f>IF('T1 MET'!I16&gt;0,(ROUND('T1 MET'!I41,$D$102)=ROUND('T1 MET'!I16/'T1 MET'!I39,$D$102)),"N/A")</f>
        <v>1</v>
      </c>
      <c r="L102" s="267" t="b">
        <f>IF('T1 MET'!J16&gt;0,(ROUND('T1 MET'!J41,$D$102)=ROUND('T1 MET'!J16/'T1 MET'!J39,$D$102)),"N/A")</f>
        <v>1</v>
      </c>
      <c r="M102" s="267" t="b">
        <f>IF('T1 MET'!K16&gt;0,(ROUND('T1 MET'!K41,$D$102)=ROUND('T1 MET'!K16/'T1 MET'!K39,$D$102)),"N/A")</f>
        <v>1</v>
      </c>
      <c r="N102" s="267" t="b">
        <f>IF('T1 MET'!L16&gt;0,(ROUND('T1 MET'!L41,$D$102)=ROUND('T1 MET'!L16/'T1 MET'!L39,$D$102)),"N/A")</f>
        <v>1</v>
      </c>
      <c r="O102" s="267" t="b">
        <f>IF('T1 MET'!M16&gt;0,(ROUND('T1 MET'!M41,$D$102)=ROUND('T1 MET'!M16/'T1 MET'!M39,$D$102)),"N/A")</f>
        <v>1</v>
      </c>
      <c r="P102" s="267" t="b">
        <f>IF('T1 MET'!N16&gt;0,(ROUND('T1 MET'!N41,$D$102)=ROUND('T1 MET'!N16/'T1 MET'!N39,$D$102)),"N/A")</f>
        <v>1</v>
      </c>
      <c r="Q102" s="267" t="b">
        <f>IF('T1 MET'!O16&gt;0,(ROUND('T1 MET'!O41,$D$102)=ROUND('T1 MET'!O16/'T1 MET'!O39,$D$102)),"N/A")</f>
        <v>1</v>
      </c>
    </row>
    <row r="103" spans="1:17" s="292" customFormat="1" outlineLevel="1">
      <c r="A103" s="269"/>
      <c r="B103" s="270"/>
      <c r="C103" s="271" t="s">
        <v>130</v>
      </c>
      <c r="D103" s="275"/>
      <c r="E103" s="288">
        <f>IF('T1 MET'!C16&gt;0,(ROUND('T1 MET'!C41,$D$102)),"N/A")</f>
        <v>1.7000000000000001E-2</v>
      </c>
      <c r="F103" s="288">
        <f>IF('T1 MET'!D16&gt;0,(ROUND('T1 MET'!D41,$D$102)),"N/A")</f>
        <v>1.0999999999999999E-2</v>
      </c>
      <c r="G103" s="288">
        <f>IF('T1 MET'!E16&gt;0,(ROUND('T1 MET'!E41,$D$102)),"N/A")</f>
        <v>2.1000000000000001E-2</v>
      </c>
      <c r="H103" s="288">
        <f>IF('T1 MET'!F16&gt;0,(ROUND('T1 MET'!F41,$D$102)),"N/A")</f>
        <v>5.6000000000000001E-2</v>
      </c>
      <c r="I103" s="288">
        <f>IF('T1 MET'!G16&gt;0,(ROUND('T1 MET'!G41,$D$102)),"N/A")</f>
        <v>0.05</v>
      </c>
      <c r="J103" s="288">
        <f>IF('T1 MET'!H16&gt;0,(ROUND('T1 MET'!H41,$D$102)),"N/A")</f>
        <v>5.2999999999999999E-2</v>
      </c>
      <c r="K103" s="288">
        <f>IF('T1 MET'!I16&gt;0,(ROUND('T1 MET'!I41,$D$102)),"N/A")</f>
        <v>5.6000000000000001E-2</v>
      </c>
      <c r="L103" s="288">
        <f>IF('T1 MET'!J16&gt;0,(ROUND('T1 MET'!J41,$D$102)),"N/A")</f>
        <v>5.0999999999999997E-2</v>
      </c>
      <c r="M103" s="288">
        <f>IF('T1 MET'!K16&gt;0,(ROUND('T1 MET'!K41,$D$102)),"N/A")</f>
        <v>4.2999999999999997E-2</v>
      </c>
      <c r="N103" s="288">
        <f>IF('T1 MET'!L16&gt;0,(ROUND('T1 MET'!L41,$D$102)),"N/A")</f>
        <v>4.2999999999999997E-2</v>
      </c>
      <c r="O103" s="288">
        <f>IF('T1 MET'!M16&gt;0,(ROUND('T1 MET'!M41,$D$102)),"N/A")</f>
        <v>4.2999999999999997E-2</v>
      </c>
      <c r="P103" s="288">
        <f>IF('T1 MET'!N16&gt;0,(ROUND('T1 MET'!N41,$D$102)),"N/A")</f>
        <v>4.2999999999999997E-2</v>
      </c>
      <c r="Q103" s="288">
        <f>IF('T1 MET'!O16&gt;0,(ROUND('T1 MET'!O41,$D$102)),"N/A")</f>
        <v>4.2999999999999997E-2</v>
      </c>
    </row>
    <row r="104" spans="1:17" s="292" customFormat="1" outlineLevel="1">
      <c r="A104" s="269"/>
      <c r="B104" s="270"/>
      <c r="C104" s="271" t="s">
        <v>131</v>
      </c>
      <c r="D104" s="275"/>
      <c r="E104" s="288">
        <f>IF('T1 MET'!C16&gt;0,ROUND('T1 MET'!C16/'T1 MET'!C39,$D$102),"N/A")</f>
        <v>1.7000000000000001E-2</v>
      </c>
      <c r="F104" s="288">
        <f>IF('T1 MET'!D16&gt;0,ROUND('T1 MET'!D16/'T1 MET'!D39,$D$102),"N/A")</f>
        <v>1.0999999999999999E-2</v>
      </c>
      <c r="G104" s="288">
        <f>IF('T1 MET'!E16&gt;0,ROUND('T1 MET'!E16/'T1 MET'!E39,$D$102),"N/A")</f>
        <v>2.1000000000000001E-2</v>
      </c>
      <c r="H104" s="288">
        <f>IF('T1 MET'!F16&gt;0,ROUND('T1 MET'!F16/'T1 MET'!F39,$D$102),"N/A")</f>
        <v>5.6000000000000001E-2</v>
      </c>
      <c r="I104" s="288">
        <f>IF('T1 MET'!G16&gt;0,ROUND('T1 MET'!G16/'T1 MET'!G39,$D$102),"N/A")</f>
        <v>0.05</v>
      </c>
      <c r="J104" s="288">
        <f>IF('T1 MET'!H16&gt;0,ROUND('T1 MET'!H16/'T1 MET'!H39,$D$102),"N/A")</f>
        <v>5.2999999999999999E-2</v>
      </c>
      <c r="K104" s="288">
        <f>IF('T1 MET'!I16&gt;0,ROUND('T1 MET'!I16/'T1 MET'!I39,$D$102),"N/A")</f>
        <v>5.6000000000000001E-2</v>
      </c>
      <c r="L104" s="288">
        <f>IF('T1 MET'!J16&gt;0,ROUND('T1 MET'!J16/'T1 MET'!J39,$D$102),"N/A")</f>
        <v>5.0999999999999997E-2</v>
      </c>
      <c r="M104" s="288">
        <f>IF('T1 MET'!K16&gt;0,ROUND('T1 MET'!K16/'T1 MET'!K39,$D$102),"N/A")</f>
        <v>4.2999999999999997E-2</v>
      </c>
      <c r="N104" s="288">
        <f>IF('T1 MET'!L16&gt;0,ROUND('T1 MET'!L16/'T1 MET'!L39,$D$102),"N/A")</f>
        <v>4.2999999999999997E-2</v>
      </c>
      <c r="O104" s="288">
        <f>IF('T1 MET'!M16&gt;0,ROUND('T1 MET'!M16/'T1 MET'!M39,$D$102),"N/A")</f>
        <v>4.2999999999999997E-2</v>
      </c>
      <c r="P104" s="288">
        <f>IF('T1 MET'!N16&gt;0,ROUND('T1 MET'!N16/'T1 MET'!N39,$D$102),"N/A")</f>
        <v>4.2999999999999997E-2</v>
      </c>
      <c r="Q104" s="288">
        <f>IF('T1 MET'!O16&gt;0,ROUND('T1 MET'!O16/'T1 MET'!O39,$D$102),"N/A")</f>
        <v>4.2999999999999997E-2</v>
      </c>
    </row>
    <row r="105" spans="1:17" s="292" customFormat="1">
      <c r="A105" s="263" t="s">
        <v>132</v>
      </c>
      <c r="B105" s="264" t="s">
        <v>156</v>
      </c>
      <c r="C105" s="289" t="s">
        <v>155</v>
      </c>
      <c r="D105" s="266">
        <v>2</v>
      </c>
      <c r="E105" s="267" t="b">
        <f>IF('T1 MET'!C16&gt;0,IF(ISERROR(ROUND(('T1 MET'!C16-('T1 MET'!C39*'T1 MET'!C43))/(('T1 MET'!C39*'T1 MET'!C42)-('T1 MET'!C39*'T1 MET'!C43)),$D$105)),"N/A",ROUND(('T1 MET'!C16-('T1 MET'!C39*'T1 MET'!C43))/(('T1 MET'!C39*'T1 MET'!C42)-('T1 MET'!C39*'T1 MET'!C43)),$D$105))=ROUND('T1 MET'!C44,$D$105),"N/A")</f>
        <v>0</v>
      </c>
      <c r="F105" s="267" t="b">
        <f>IF('T1 MET'!D16&gt;0,IF(ISERROR(ROUND(('T1 MET'!D16-('T1 MET'!D39*'T1 MET'!D43))/(('T1 MET'!D39*'T1 MET'!D42)-('T1 MET'!D39*'T1 MET'!D43)),$D$105)),"N/A",ROUND(('T1 MET'!D16-('T1 MET'!D39*'T1 MET'!D43))/(('T1 MET'!D39*'T1 MET'!D42)-('T1 MET'!D39*'T1 MET'!D43)),$D$105))=ROUND('T1 MET'!D44,$D$105),"N/A")</f>
        <v>0</v>
      </c>
      <c r="G105" s="267" t="b">
        <f>IF('T1 MET'!E16&gt;0,IF(ISERROR(ROUND(('T1 MET'!E16-('T1 MET'!E39*'T1 MET'!E43))/(('T1 MET'!E39*'T1 MET'!E42)-('T1 MET'!E39*'T1 MET'!E43)),$D$105)),"N/A",ROUND(('T1 MET'!E16-('T1 MET'!E39*'T1 MET'!E43))/(('T1 MET'!E39*'T1 MET'!E42)-('T1 MET'!E39*'T1 MET'!E43)),$D$105))=ROUND('T1 MET'!E44,$D$105),"N/A")</f>
        <v>0</v>
      </c>
      <c r="H105" s="267" t="b">
        <f>IF('T1 MET'!F16&gt;0,IF(ISERROR(ROUND(('T1 MET'!F16-('T1 MET'!F39*'T1 MET'!F43))/(('T1 MET'!F39*'T1 MET'!F42)-('T1 MET'!F39*'T1 MET'!F43)),$D$105)),"N/A",ROUND(('T1 MET'!F16-('T1 MET'!F39*'T1 MET'!F43))/(('T1 MET'!F39*'T1 MET'!F42)-('T1 MET'!F39*'T1 MET'!F43)),$D$105))=ROUND('T1 MET'!F44,$D$105),"N/A")</f>
        <v>1</v>
      </c>
      <c r="I105" s="267" t="b">
        <f>IF('T1 MET'!G16&gt;0,IF(ISERROR(ROUND(('T1 MET'!G16-('T1 MET'!G39*'T1 MET'!G43))/(('T1 MET'!G39*'T1 MET'!G42)-('T1 MET'!G39*'T1 MET'!G43)),$D$105)),"N/A",ROUND(('T1 MET'!G16-('T1 MET'!G39*'T1 MET'!G43))/(('T1 MET'!G39*'T1 MET'!G42)-('T1 MET'!G39*'T1 MET'!G43)),$D$105))=ROUND('T1 MET'!G44,$D$105),"N/A")</f>
        <v>0</v>
      </c>
      <c r="J105" s="267" t="b">
        <f>IF('T1 MET'!H16&gt;0,IF(ISERROR(ROUND(('T1 MET'!H16-('T1 MET'!H39*'T1 MET'!H43))/(('T1 MET'!H39*'T1 MET'!H42)-('T1 MET'!H39*'T1 MET'!H43)),$D$105)),"N/A",ROUND(('T1 MET'!H16-('T1 MET'!H39*'T1 MET'!H43))/(('T1 MET'!H39*'T1 MET'!H42)-('T1 MET'!H39*'T1 MET'!H43)),$D$105))=ROUND('T1 MET'!H44,$D$105),"N/A")</f>
        <v>1</v>
      </c>
      <c r="K105" s="267" t="b">
        <f>IF('T1 MET'!I16&gt;0,IF(ISERROR(ROUND(('T1 MET'!I16-('T1 MET'!I39*'T1 MET'!I43))/(('T1 MET'!I39*'T1 MET'!I42)-('T1 MET'!I39*'T1 MET'!I43)),$D$105)),"N/A",ROUND(('T1 MET'!I16-('T1 MET'!I39*'T1 MET'!I43))/(('T1 MET'!I39*'T1 MET'!I42)-('T1 MET'!I39*'T1 MET'!I43)),$D$105))=ROUND('T1 MET'!I44,$D$105),"N/A")</f>
        <v>1</v>
      </c>
      <c r="L105" s="267" t="b">
        <f>IF('T1 MET'!J16&gt;0,IF(ISERROR(ROUND(('T1 MET'!J16-('T1 MET'!J39*'T1 MET'!J43))/(('T1 MET'!J39*'T1 MET'!J42)-('T1 MET'!J39*'T1 MET'!J43)),$D$105)),"N/A",ROUND(('T1 MET'!J16-('T1 MET'!J39*'T1 MET'!J43))/(('T1 MET'!J39*'T1 MET'!J42)-('T1 MET'!J39*'T1 MET'!J43)),$D$105))=ROUND('T1 MET'!J44,$D$105),"N/A")</f>
        <v>0</v>
      </c>
      <c r="M105" s="267" t="b">
        <f>IF('T1 MET'!K16&gt;0,IF(ISERROR(ROUND(('T1 MET'!K16-('T1 MET'!K39*'T1 MET'!K43))/(('T1 MET'!K39*'T1 MET'!K42)-('T1 MET'!K39*'T1 MET'!K43)),$D$105)),"N/A",ROUND(('T1 MET'!K16-('T1 MET'!K39*'T1 MET'!K43))/(('T1 MET'!K39*'T1 MET'!K42)-('T1 MET'!K39*'T1 MET'!K43)),$D$105))=ROUND('T1 MET'!K44,$D$105),"N/A")</f>
        <v>1</v>
      </c>
      <c r="N105" s="267" t="b">
        <f>IF('T1 MET'!L16&gt;0,IF(ISERROR(ROUND(('T1 MET'!L16-('T1 MET'!L39*'T1 MET'!L43))/(('T1 MET'!L39*'T1 MET'!L42)-('T1 MET'!L39*'T1 MET'!L43)),$D$105)),"N/A",ROUND(('T1 MET'!L16-('T1 MET'!L39*'T1 MET'!L43))/(('T1 MET'!L39*'T1 MET'!L42)-('T1 MET'!L39*'T1 MET'!L43)),$D$105))=ROUND('T1 MET'!L44,$D$105),"N/A")</f>
        <v>1</v>
      </c>
      <c r="O105" s="267" t="b">
        <f>IF('T1 MET'!M16&gt;0,IF(ISERROR(ROUND(('T1 MET'!M16-('T1 MET'!M39*'T1 MET'!M43))/(('T1 MET'!M39*'T1 MET'!M42)-('T1 MET'!M39*'T1 MET'!M43)),$D$105)),"N/A",ROUND(('T1 MET'!M16-('T1 MET'!M39*'T1 MET'!M43))/(('T1 MET'!M39*'T1 MET'!M42)-('T1 MET'!M39*'T1 MET'!M43)),$D$105))=ROUND('T1 MET'!M44,$D$105),"N/A")</f>
        <v>1</v>
      </c>
      <c r="P105" s="267" t="b">
        <f>IF('T1 MET'!N16&gt;0,IF(ISERROR(ROUND(('T1 MET'!N16-('T1 MET'!N39*'T1 MET'!N43))/(('T1 MET'!N39*'T1 MET'!N42)-('T1 MET'!N39*'T1 MET'!N43)),$D$105)),"N/A",ROUND(('T1 MET'!N16-('T1 MET'!N39*'T1 MET'!N43))/(('T1 MET'!N39*'T1 MET'!N42)-('T1 MET'!N39*'T1 MET'!N43)),$D$105))=ROUND('T1 MET'!N44,$D$105),"N/A")</f>
        <v>1</v>
      </c>
      <c r="Q105" s="267" t="b">
        <f>IF('T1 MET'!O16&gt;0,IF(ISERROR(ROUND(('T1 MET'!O16-('T1 MET'!O39*'T1 MET'!O43))/(('T1 MET'!O39*'T1 MET'!O42)-('T1 MET'!O39*'T1 MET'!O43)),$D$105)),"N/A",ROUND(('T1 MET'!O16-('T1 MET'!O39*'T1 MET'!O43))/(('T1 MET'!O39*'T1 MET'!O42)-('T1 MET'!O39*'T1 MET'!O43)),$D$105))=ROUND('T1 MET'!O44,$D$105),"N/A")</f>
        <v>1</v>
      </c>
    </row>
    <row r="106" spans="1:17" s="292" customFormat="1" outlineLevel="1">
      <c r="A106" s="269"/>
      <c r="B106" s="270"/>
      <c r="C106" s="290" t="s">
        <v>154</v>
      </c>
      <c r="D106" s="275"/>
      <c r="E106" s="291">
        <f>IF(ISERROR(ROUND(('T1 MET'!C16-('T1 MET'!C39*'T1 MET'!C43))/(('T1 MET'!C39*'T1 MET'!C42)-('T1 MET'!C39*'T1 MET'!C43)),$D$105)),"N/A",ROUND(('T1 MET'!C16-('T1 MET'!C39*'T1 MET'!C43))/(('T1 MET'!C39*'T1 MET'!C42)-('T1 MET'!C39*'T1 MET'!C43)),$D$105))</f>
        <v>0.34</v>
      </c>
      <c r="F106" s="291">
        <f>IF(ISERROR(ROUND(('T1 MET'!D16-('T1 MET'!D39*'T1 MET'!D43))/(('T1 MET'!D39*'T1 MET'!D42)-('T1 MET'!D39*'T1 MET'!D43)),$D$105)),"N/A",ROUND(('T1 MET'!D16-('T1 MET'!D39*'T1 MET'!D43))/(('T1 MET'!D39*'T1 MET'!D42)-('T1 MET'!D39*'T1 MET'!D43)),$D$105))</f>
        <v>0.27</v>
      </c>
      <c r="G106" s="291">
        <f>IF(ISERROR(ROUND(('T1 MET'!E16-('T1 MET'!E39*'T1 MET'!E43))/(('T1 MET'!E39*'T1 MET'!E42)-('T1 MET'!E39*'T1 MET'!E43)),$D$105)),"N/A",ROUND(('T1 MET'!E16-('T1 MET'!E39*'T1 MET'!E43))/(('T1 MET'!E39*'T1 MET'!E42)-('T1 MET'!E39*'T1 MET'!E43)),$D$105))</f>
        <v>-0.17</v>
      </c>
      <c r="H106" s="291">
        <f>IF(ISERROR(ROUND(('T1 MET'!F16-('T1 MET'!F39*'T1 MET'!F43))/(('T1 MET'!F39*'T1 MET'!F42)-('T1 MET'!F39*'T1 MET'!F43)),$D$105)),"N/A",ROUND(('T1 MET'!F16-('T1 MET'!F39*'T1 MET'!F43))/(('T1 MET'!F39*'T1 MET'!F42)-('T1 MET'!F39*'T1 MET'!F43)),$D$105))</f>
        <v>1</v>
      </c>
      <c r="I106" s="291">
        <f>IF(ISERROR(ROUND(('T1 MET'!G16-('T1 MET'!G39*'T1 MET'!G43))/(('T1 MET'!G39*'T1 MET'!G42)-('T1 MET'!G39*'T1 MET'!G43)),$D$105)),"N/A",ROUND(('T1 MET'!G16-('T1 MET'!G39*'T1 MET'!G43))/(('T1 MET'!G39*'T1 MET'!G42)-('T1 MET'!G39*'T1 MET'!G43)),$D$105))</f>
        <v>0.98</v>
      </c>
      <c r="J106" s="291">
        <f>IF(ISERROR(ROUND(('T1 MET'!H16-('T1 MET'!H39*'T1 MET'!H43))/(('T1 MET'!H39*'T1 MET'!H42)-('T1 MET'!H39*'T1 MET'!H43)),$D$105)),"N/A",ROUND(('T1 MET'!H16-('T1 MET'!H39*'T1 MET'!H43))/(('T1 MET'!H39*'T1 MET'!H42)-('T1 MET'!H39*'T1 MET'!H43)),$D$105))</f>
        <v>1</v>
      </c>
      <c r="K106" s="291">
        <f>IF(ISERROR(ROUND(('T1 MET'!I16-('T1 MET'!I39*'T1 MET'!I43))/(('T1 MET'!I39*'T1 MET'!I42)-('T1 MET'!I39*'T1 MET'!I43)),$D$105)),"N/A",ROUND(('T1 MET'!I16-('T1 MET'!I39*'T1 MET'!I43))/(('T1 MET'!I39*'T1 MET'!I42)-('T1 MET'!I39*'T1 MET'!I43)),$D$105))</f>
        <v>1</v>
      </c>
      <c r="L106" s="291">
        <f>IF(ISERROR(ROUND(('T1 MET'!J16-('T1 MET'!J39*'T1 MET'!J43))/(('T1 MET'!J39*'T1 MET'!J42)-('T1 MET'!J39*'T1 MET'!J43)),$D$105)),"N/A",ROUND(('T1 MET'!J16-('T1 MET'!J39*'T1 MET'!J43))/(('T1 MET'!J39*'T1 MET'!J42)-('T1 MET'!J39*'T1 MET'!J43)),$D$105))</f>
        <v>0.83</v>
      </c>
      <c r="M106" s="291">
        <f>IF(ISERROR(ROUND(('T1 MET'!K16-('T1 MET'!K39*'T1 MET'!K43))/(('T1 MET'!K39*'T1 MET'!K42)-('T1 MET'!K39*'T1 MET'!K43)),$D$105)),"N/A",ROUND(('T1 MET'!K16-('T1 MET'!K39*'T1 MET'!K43))/(('T1 MET'!K39*'T1 MET'!K42)-('T1 MET'!K39*'T1 MET'!K43)),$D$105))</f>
        <v>1</v>
      </c>
      <c r="N106" s="291">
        <f>IF(ISERROR(ROUND(('T1 MET'!L16-('T1 MET'!L39*'T1 MET'!L43))/(('T1 MET'!L39*'T1 MET'!L42)-('T1 MET'!L39*'T1 MET'!L43)),$D$105)),"N/A",ROUND(('T1 MET'!L16-('T1 MET'!L39*'T1 MET'!L43))/(('T1 MET'!L39*'T1 MET'!L42)-('T1 MET'!L39*'T1 MET'!L43)),$D$105))</f>
        <v>1</v>
      </c>
      <c r="O106" s="291">
        <f>IF(ISERROR(ROUND(('T1 MET'!M16-('T1 MET'!M39*'T1 MET'!M43))/(('T1 MET'!M39*'T1 MET'!M42)-('T1 MET'!M39*'T1 MET'!M43)),$D$105)),"N/A",ROUND(('T1 MET'!M16-('T1 MET'!M39*'T1 MET'!M43))/(('T1 MET'!M39*'T1 MET'!M42)-('T1 MET'!M39*'T1 MET'!M43)),$D$105))</f>
        <v>1</v>
      </c>
      <c r="P106" s="291">
        <f>IF(ISERROR(ROUND(('T1 MET'!N16-('T1 MET'!N39*'T1 MET'!N43))/(('T1 MET'!N39*'T1 MET'!N42)-('T1 MET'!N39*'T1 MET'!N43)),$D$105)),"N/A",ROUND(('T1 MET'!N16-('T1 MET'!N39*'T1 MET'!N43))/(('T1 MET'!N39*'T1 MET'!N42)-('T1 MET'!N39*'T1 MET'!N43)),$D$105))</f>
        <v>1</v>
      </c>
      <c r="Q106" s="291">
        <f>IF(ISERROR(ROUND(('T1 MET'!O16-('T1 MET'!O39*'T1 MET'!O43))/(('T1 MET'!O39*'T1 MET'!O42)-('T1 MET'!O39*'T1 MET'!O43)),$D$105)),"N/A",ROUND(('T1 MET'!O16-('T1 MET'!O39*'T1 MET'!O43))/(('T1 MET'!O39*'T1 MET'!O42)-('T1 MET'!O39*'T1 MET'!O43)),$D$105))</f>
        <v>1</v>
      </c>
    </row>
    <row r="107" spans="1:17" s="292" customFormat="1" outlineLevel="1">
      <c r="A107" s="269"/>
      <c r="B107" s="270"/>
      <c r="C107" s="290" t="s">
        <v>133</v>
      </c>
      <c r="D107" s="275"/>
      <c r="E107" s="310">
        <f>ROUND('T1 MET'!C44,$D$105)</f>
        <v>1</v>
      </c>
      <c r="F107" s="310">
        <f>ROUND('T1 MET'!D44,$D$105)</f>
        <v>1</v>
      </c>
      <c r="G107" s="310">
        <f>ROUND('T1 MET'!E44,$D$105)</f>
        <v>1</v>
      </c>
      <c r="H107" s="310">
        <f>ROUND('T1 MET'!F44,$D$105)</f>
        <v>1</v>
      </c>
      <c r="I107" s="310">
        <f>ROUND('T1 MET'!G44,$D$105)</f>
        <v>1</v>
      </c>
      <c r="J107" s="310">
        <f>ROUND('T1 MET'!H44,$D$105)</f>
        <v>1</v>
      </c>
      <c r="K107" s="310">
        <f>ROUND('T1 MET'!I44,$D$105)</f>
        <v>1</v>
      </c>
      <c r="L107" s="310">
        <f>ROUND('T1 MET'!J44,$D$105)</f>
        <v>1</v>
      </c>
      <c r="M107" s="310">
        <f>ROUND('T1 MET'!K44,$D$105)</f>
        <v>1</v>
      </c>
      <c r="N107" s="310">
        <f>ROUND('T1 MET'!L44,$D$105)</f>
        <v>1</v>
      </c>
      <c r="O107" s="310">
        <f>ROUND('T1 MET'!M44,$D$105)</f>
        <v>1</v>
      </c>
      <c r="P107" s="310">
        <f>ROUND('T1 MET'!N44,$D$105)</f>
        <v>1</v>
      </c>
      <c r="Q107" s="310">
        <f>ROUND('T1 MET'!O44,$D$105)</f>
        <v>1</v>
      </c>
    </row>
    <row r="108" spans="1:17" s="292" customFormat="1">
      <c r="A108" s="279" t="s">
        <v>134</v>
      </c>
      <c r="B108" s="264" t="s">
        <v>135</v>
      </c>
      <c r="C108" s="265" t="s">
        <v>136</v>
      </c>
      <c r="D108" s="266">
        <v>3</v>
      </c>
      <c r="E108" s="267" t="b">
        <f>ROUND(SUM('T1 MET'!C36:C38),$D$108)=ROUND('T1 MET'!C39,$D$108)</f>
        <v>1</v>
      </c>
      <c r="F108" s="267" t="b">
        <f>ROUND(SUM('T1 MET'!D36:D38),$D$108)=ROUND('T1 MET'!D39,$D$108)</f>
        <v>1</v>
      </c>
      <c r="G108" s="267" t="b">
        <f>ROUND(SUM('T1 MET'!E36:E38),$D$108)=ROUND('T1 MET'!E39,$D$108)</f>
        <v>1</v>
      </c>
      <c r="H108" s="267" t="b">
        <f>ROUND(SUM('T1 MET'!F36:F38),$D$108)=ROUND('T1 MET'!F39,$D$108)</f>
        <v>1</v>
      </c>
      <c r="I108" s="267" t="b">
        <f>ROUND(SUM('T1 MET'!G36:G38),$D$108)=ROUND('T1 MET'!G39,$D$108)</f>
        <v>1</v>
      </c>
      <c r="J108" s="267" t="b">
        <f>ROUND(SUM('T1 MET'!H36:H38),$D$108)=ROUND('T1 MET'!H39,$D$108)</f>
        <v>1</v>
      </c>
      <c r="K108" s="267" t="b">
        <f>ROUND(SUM('T1 MET'!I36:I38),$D$108)=ROUND('T1 MET'!I39,$D$108)</f>
        <v>1</v>
      </c>
      <c r="L108" s="267" t="b">
        <f>ROUND(SUM('T1 MET'!J36:J38),$D$108)=ROUND('T1 MET'!J39,$D$108)</f>
        <v>1</v>
      </c>
      <c r="M108" s="267" t="b">
        <f>ROUND(SUM('T1 MET'!K36:K38),$D$108)=ROUND('T1 MET'!K39,$D$108)</f>
        <v>1</v>
      </c>
      <c r="N108" s="267" t="b">
        <f>ROUND(SUM('T1 MET'!L36:L38),$D$108)=ROUND('T1 MET'!L39,$D$108)</f>
        <v>1</v>
      </c>
      <c r="O108" s="267" t="b">
        <f>ROUND(SUM('T1 MET'!M36:M38),$D$108)=ROUND('T1 MET'!M39,$D$108)</f>
        <v>1</v>
      </c>
      <c r="P108" s="267" t="b">
        <f>ROUND(SUM('T1 MET'!N36:N38),$D$108)=ROUND('T1 MET'!N39,$D$108)</f>
        <v>1</v>
      </c>
      <c r="Q108" s="267" t="b">
        <f>ROUND(SUM('T1 MET'!O36:O38),$D$108)=ROUND('T1 MET'!O39,$D$108)</f>
        <v>1</v>
      </c>
    </row>
    <row r="109" spans="1:17" s="292" customFormat="1" outlineLevel="1">
      <c r="A109" s="281"/>
      <c r="B109" s="270"/>
      <c r="C109" s="271" t="s">
        <v>137</v>
      </c>
      <c r="D109" s="275"/>
      <c r="E109" s="273">
        <f>ROUND(SUM('T1 MET'!C36:C38),$D$108)</f>
        <v>1484958</v>
      </c>
      <c r="F109" s="273">
        <f>ROUND(SUM('T1 MET'!D36:D38),$D$108)</f>
        <v>1457635</v>
      </c>
      <c r="G109" s="273">
        <f>ROUND(SUM('T1 MET'!E36:E38),$D$108)</f>
        <v>1514043</v>
      </c>
      <c r="H109" s="273">
        <f>ROUND(SUM('T1 MET'!F36:F38),$D$108)</f>
        <v>511909</v>
      </c>
      <c r="I109" s="273">
        <f>ROUND(SUM('T1 MET'!G36:G38),$D$108)</f>
        <v>535881.25</v>
      </c>
      <c r="J109" s="273">
        <f>ROUND(SUM('T1 MET'!H36:H38),$D$108)</f>
        <v>511802.54200000002</v>
      </c>
      <c r="K109" s="273">
        <f>ROUND(SUM('T1 MET'!I36:I38),$D$108)</f>
        <v>517104.19199999998</v>
      </c>
      <c r="L109" s="273">
        <f>ROUND(SUM('T1 MET'!J36:J38),$D$108)</f>
        <v>528750</v>
      </c>
      <c r="M109" s="273">
        <f>ROUND(SUM('T1 MET'!K36:K38),$D$108)</f>
        <v>636690.625</v>
      </c>
      <c r="N109" s="273">
        <f>ROUND(SUM('T1 MET'!L36:L38),$D$108)</f>
        <v>836690.625</v>
      </c>
      <c r="O109" s="273">
        <f>ROUND(SUM('T1 MET'!M36:M38),$D$108)</f>
        <v>916250</v>
      </c>
      <c r="P109" s="273">
        <f>ROUND(SUM('T1 MET'!N36:N38),$D$108)</f>
        <v>913750</v>
      </c>
      <c r="Q109" s="273">
        <f>ROUND(SUM('T1 MET'!O36:O38),$D$108)</f>
        <v>913750</v>
      </c>
    </row>
    <row r="110" spans="1:17" s="292" customFormat="1" outlineLevel="1">
      <c r="A110" s="281"/>
      <c r="B110" s="270"/>
      <c r="C110" s="271" t="s">
        <v>138</v>
      </c>
      <c r="D110" s="275"/>
      <c r="E110" s="273">
        <f>ROUND('T1 MET'!C39,$D$108)</f>
        <v>1484958</v>
      </c>
      <c r="F110" s="273">
        <f>ROUND('T1 MET'!D39,$D$108)</f>
        <v>1457635</v>
      </c>
      <c r="G110" s="273">
        <f>ROUND('T1 MET'!E39,$D$108)</f>
        <v>1514043</v>
      </c>
      <c r="H110" s="273">
        <f>ROUND('T1 MET'!F39,$D$108)</f>
        <v>511909</v>
      </c>
      <c r="I110" s="273">
        <f>ROUND('T1 MET'!G39,$D$108)</f>
        <v>535881.25</v>
      </c>
      <c r="J110" s="273">
        <f>ROUND('T1 MET'!H39,$D$108)</f>
        <v>511802.54200000002</v>
      </c>
      <c r="K110" s="273">
        <f>ROUND('T1 MET'!I39,$D$108)</f>
        <v>517104.19199999998</v>
      </c>
      <c r="L110" s="273">
        <f>ROUND('T1 MET'!J39,$D$108)</f>
        <v>528750</v>
      </c>
      <c r="M110" s="273">
        <f>ROUND('T1 MET'!K39,$D$108)</f>
        <v>636690.625</v>
      </c>
      <c r="N110" s="273">
        <f>ROUND('T1 MET'!L39,$D$108)</f>
        <v>836690.625</v>
      </c>
      <c r="O110" s="273">
        <f>ROUND('T1 MET'!M39,$D$108)</f>
        <v>916250</v>
      </c>
      <c r="P110" s="273">
        <f>ROUND('T1 MET'!N39,$D$108)</f>
        <v>913750</v>
      </c>
      <c r="Q110" s="273">
        <f>ROUND('T1 MET'!O39,$D$108)</f>
        <v>913750</v>
      </c>
    </row>
    <row r="111" spans="1:17" s="292" customFormat="1">
      <c r="A111" s="263" t="s">
        <v>139</v>
      </c>
      <c r="B111" s="264" t="s">
        <v>135</v>
      </c>
      <c r="C111" s="289" t="s">
        <v>140</v>
      </c>
      <c r="D111" s="266">
        <v>3</v>
      </c>
      <c r="E111" s="267" t="b">
        <f>IF(ROUND('T1 MET'!C39,$D$111)=0,ROUND('T1 MET'!C16,$D$111)=0,TRUE)</f>
        <v>1</v>
      </c>
      <c r="F111" s="267" t="b">
        <f>IF(ROUND('T1 MET'!D39,$D$111)=0,ROUND('T1 MET'!D16,$D$111)=0,TRUE)</f>
        <v>1</v>
      </c>
      <c r="G111" s="267" t="b">
        <f>IF(ROUND('T1 MET'!E39,$D$111)=0,ROUND('T1 MET'!E16,$D$111)=0,TRUE)</f>
        <v>1</v>
      </c>
      <c r="H111" s="267" t="b">
        <f>IF(ROUND('T1 MET'!F39,$D$111)=0,ROUND('T1 MET'!F16,$D$111)=0,TRUE)</f>
        <v>1</v>
      </c>
      <c r="I111" s="267" t="b">
        <f>IF(ROUND('T1 MET'!G39,$D$111)=0,ROUND('T1 MET'!G16,$D$111)=0,TRUE)</f>
        <v>1</v>
      </c>
      <c r="J111" s="267" t="b">
        <f>IF(ROUND('T1 MET'!H39,$D$111)=0,ROUND('T1 MET'!H16,$D$111)=0,TRUE)</f>
        <v>1</v>
      </c>
      <c r="K111" s="267" t="b">
        <f>IF(ROUND('T1 MET'!I39,$D$111)=0,ROUND('T1 MET'!I16,$D$111)=0,TRUE)</f>
        <v>1</v>
      </c>
      <c r="L111" s="267" t="b">
        <f>IF(ROUND('T1 MET'!J39,$D$111)=0,ROUND('T1 MET'!J16,$D$111)=0,TRUE)</f>
        <v>1</v>
      </c>
      <c r="M111" s="267" t="b">
        <f>IF(ROUND('T1 MET'!K39,$D$111)=0,ROUND('T1 MET'!K16,$D$111)=0,TRUE)</f>
        <v>1</v>
      </c>
      <c r="N111" s="267" t="b">
        <f>IF(ROUND('T1 MET'!L39,$D$111)=0,ROUND('T1 MET'!L16,$D$111)=0,TRUE)</f>
        <v>1</v>
      </c>
      <c r="O111" s="267" t="b">
        <f>IF(ROUND('T1 MET'!M39,$D$111)=0,ROUND('T1 MET'!M16,$D$111)=0,TRUE)</f>
        <v>1</v>
      </c>
      <c r="P111" s="267" t="b">
        <f>IF(ROUND('T1 MET'!N39,$D$111)=0,ROUND('T1 MET'!N16,$D$111)=0,TRUE)</f>
        <v>1</v>
      </c>
      <c r="Q111" s="267" t="b">
        <f>IF(ROUND('T1 MET'!O39,$D$111)=0,ROUND('T1 MET'!O16,$D$111)=0,TRUE)</f>
        <v>1</v>
      </c>
    </row>
    <row r="112" spans="1:17" s="292" customFormat="1" outlineLevel="1">
      <c r="A112" s="269"/>
      <c r="B112" s="270"/>
      <c r="C112" s="271" t="s">
        <v>138</v>
      </c>
      <c r="D112" s="275"/>
      <c r="E112" s="273">
        <f>ROUND('T1 MET'!C39,$D$111)</f>
        <v>1484958</v>
      </c>
      <c r="F112" s="273">
        <f>ROUND('T1 MET'!D39,$D$111)</f>
        <v>1457635</v>
      </c>
      <c r="G112" s="273">
        <f>ROUND('T1 MET'!E39,$D$111)</f>
        <v>1514043</v>
      </c>
      <c r="H112" s="273">
        <f>ROUND('T1 MET'!F39,$D$111)</f>
        <v>511909</v>
      </c>
      <c r="I112" s="273">
        <f>ROUND('T1 MET'!G39,$D$111)</f>
        <v>535881.25</v>
      </c>
      <c r="J112" s="273">
        <f>ROUND('T1 MET'!H39,$D$111)</f>
        <v>511802.54200000002</v>
      </c>
      <c r="K112" s="273">
        <f>ROUND('T1 MET'!I39,$D$111)</f>
        <v>517104.19199999998</v>
      </c>
      <c r="L112" s="273">
        <f>ROUND('T1 MET'!J39,$D$111)</f>
        <v>528750</v>
      </c>
      <c r="M112" s="273">
        <f>ROUND('T1 MET'!K39,$D$111)</f>
        <v>636690.625</v>
      </c>
      <c r="N112" s="273">
        <f>ROUND('T1 MET'!L39,$D$111)</f>
        <v>836690.625</v>
      </c>
      <c r="O112" s="273">
        <f>ROUND('T1 MET'!M39,$D$111)</f>
        <v>916250</v>
      </c>
      <c r="P112" s="273">
        <f>ROUND('T1 MET'!N39,$D$111)</f>
        <v>913750</v>
      </c>
      <c r="Q112" s="273">
        <f>ROUND('T1 MET'!O39,$D$111)</f>
        <v>913750</v>
      </c>
    </row>
    <row r="113" spans="1:18" s="292" customFormat="1" outlineLevel="1">
      <c r="A113" s="269"/>
      <c r="B113" s="270"/>
      <c r="C113" s="271" t="s">
        <v>141</v>
      </c>
      <c r="D113" s="275"/>
      <c r="E113" s="273">
        <f>ROUND('T1 MET'!C16,$D$111)</f>
        <v>25058.666000000001</v>
      </c>
      <c r="F113" s="273">
        <f>ROUND('T1 MET'!D16,$D$111)</f>
        <v>15961.102999999999</v>
      </c>
      <c r="G113" s="273">
        <f>ROUND('T1 MET'!E16,$D$111)</f>
        <v>32173</v>
      </c>
      <c r="H113" s="273">
        <f>ROUND('T1 MET'!F16,$D$111)</f>
        <v>28823.81</v>
      </c>
      <c r="I113" s="273">
        <f>ROUND('T1 MET'!G16,$D$111)</f>
        <v>26754</v>
      </c>
      <c r="J113" s="273">
        <f>ROUND('T1 MET'!H16,$D$111)</f>
        <v>27023.173999999999</v>
      </c>
      <c r="K113" s="273">
        <f>ROUND('T1 MET'!I16,$D$111)</f>
        <v>28957.834999999999</v>
      </c>
      <c r="L113" s="273">
        <f>ROUND('T1 MET'!J16,$D$111)</f>
        <v>26820</v>
      </c>
      <c r="M113" s="273">
        <f>ROUND('T1 MET'!K16,$D$111)</f>
        <v>27377.697</v>
      </c>
      <c r="N113" s="273">
        <f>ROUND('T1 MET'!L16,$D$111)</f>
        <v>35977.697</v>
      </c>
      <c r="O113" s="273">
        <f>ROUND('T1 MET'!M16,$D$111)</f>
        <v>39398.75</v>
      </c>
      <c r="P113" s="273">
        <f>ROUND('T1 MET'!N16,$D$111)</f>
        <v>39291.25</v>
      </c>
      <c r="Q113" s="273">
        <f>ROUND('T1 MET'!O16,$D$111)</f>
        <v>39291.25</v>
      </c>
    </row>
    <row r="114" spans="1:18" s="278" customFormat="1" ht="18.75">
      <c r="A114" s="257" t="s">
        <v>76</v>
      </c>
      <c r="B114" s="258" t="s">
        <v>77</v>
      </c>
      <c r="C114" s="259" t="s">
        <v>143</v>
      </c>
      <c r="D114" s="276"/>
      <c r="E114" s="300"/>
      <c r="F114" s="300"/>
      <c r="G114" s="300"/>
      <c r="H114" s="277"/>
      <c r="I114" s="277"/>
      <c r="J114" s="277"/>
      <c r="K114" s="277"/>
      <c r="L114" s="277"/>
      <c r="M114" s="277"/>
      <c r="N114" s="277"/>
      <c r="O114" s="277"/>
      <c r="P114" s="277"/>
      <c r="Q114" s="277"/>
    </row>
    <row r="115" spans="1:18" s="268" customFormat="1" ht="12" customHeight="1">
      <c r="A115" s="279" t="s">
        <v>84</v>
      </c>
      <c r="B115" s="264" t="s">
        <v>85</v>
      </c>
      <c r="C115" s="265" t="s">
        <v>144</v>
      </c>
      <c r="D115" s="266">
        <v>3</v>
      </c>
      <c r="E115" s="267" t="b">
        <f>ROUND('T1 NSA'!C18,$D$115)=ROUND(SUM('T1 NSA'!C14:C17)+'T1 NSA'!C12,$D$115)</f>
        <v>1</v>
      </c>
      <c r="F115" s="267" t="b">
        <f>ROUND('T1 NSA'!D18,$D$115)=ROUND(SUM('T1 NSA'!D14:D17)+'T1 NSA'!D12,$D$115)</f>
        <v>1</v>
      </c>
      <c r="G115" s="267" t="b">
        <f>ROUND('T1 NSA'!E18,$D$115)=ROUND(SUM('T1 NSA'!E14:E17)+'T1 NSA'!E12,$D$115)</f>
        <v>1</v>
      </c>
      <c r="H115" s="267" t="b">
        <f>ROUND('T1 NSA'!F18,$D$115)=ROUND(SUM('T1 NSA'!F14:F17)+'T1 NSA'!F12,$D$115)</f>
        <v>1</v>
      </c>
      <c r="I115" s="267" t="b">
        <f>ROUND('T1 NSA'!G18,$D$115)=ROUND(SUM('T1 NSA'!G14:G17)+'T1 NSA'!G12,$D$115)</f>
        <v>1</v>
      </c>
      <c r="J115" s="267" t="b">
        <f>ROUND('T1 NSA'!H18,$D$115)=ROUND(SUM('T1 NSA'!H14:H17)+'T1 NSA'!H12,$D$115)</f>
        <v>1</v>
      </c>
      <c r="K115" s="267" t="b">
        <f>ROUND('T1 NSA'!I18,$D$115)=ROUND(SUM('T1 NSA'!I14:I17)+'T1 NSA'!I12,$D$115)</f>
        <v>1</v>
      </c>
      <c r="L115" s="267" t="b">
        <f>ROUND('T1 NSA'!J18,$D$115)=ROUND(SUM('T1 NSA'!J14:J17)+'T1 NSA'!J12,$D$115)</f>
        <v>1</v>
      </c>
      <c r="M115" s="267" t="b">
        <f>ROUND('T1 NSA'!K18,$D$115)=ROUND(SUM('T1 NSA'!K14:K17)+'T1 NSA'!K12,$D$115)</f>
        <v>1</v>
      </c>
      <c r="N115" s="267" t="b">
        <f>ROUND('T1 NSA'!L18,$D$115)=ROUND(SUM('T1 NSA'!L14:L17)+'T1 NSA'!L12,$D$115)</f>
        <v>1</v>
      </c>
      <c r="O115" s="267" t="b">
        <f>ROUND('T1 NSA'!M18,$D$115)=ROUND(SUM('T1 NSA'!M14:M17)+'T1 NSA'!M12,$D$115)</f>
        <v>1</v>
      </c>
      <c r="P115" s="267" t="b">
        <f>ROUND('T1 NSA'!N18,$D$115)=ROUND(SUM('T1 NSA'!N14:N17)+'T1 NSA'!N12,$D$115)</f>
        <v>1</v>
      </c>
      <c r="Q115" s="267" t="b">
        <f>ROUND('T1 NSA'!O18,$D$115)=ROUND(SUM('T1 NSA'!O14:O17)+'T1 NSA'!O12,$D$115)</f>
        <v>1</v>
      </c>
      <c r="R115" s="278"/>
    </row>
    <row r="116" spans="1:18" s="274" customFormat="1" ht="12" customHeight="1" outlineLevel="1">
      <c r="A116" s="281"/>
      <c r="B116" s="270"/>
      <c r="C116" s="271" t="s">
        <v>87</v>
      </c>
      <c r="D116" s="275"/>
      <c r="E116" s="273">
        <f>ROUND('T1 NSA'!C18,$D$115)</f>
        <v>2015387.081</v>
      </c>
      <c r="F116" s="273">
        <f>ROUND('T1 NSA'!D18,$D$115)</f>
        <v>1977084.094</v>
      </c>
      <c r="G116" s="273">
        <f>ROUND('T1 NSA'!E18,$D$115)</f>
        <v>1981288.3049999999</v>
      </c>
      <c r="H116" s="273">
        <f>ROUND('T1 NSA'!F18,$D$115)</f>
        <v>1946879.7520000001</v>
      </c>
      <c r="I116" s="273">
        <f>ROUND('T1 NSA'!G18,$D$115)</f>
        <v>1920359.4909999999</v>
      </c>
      <c r="J116" s="273">
        <f>ROUND('T1 NSA'!H18,$D$115)</f>
        <v>1912269.2150000001</v>
      </c>
      <c r="K116" s="273">
        <f>ROUND('T1 NSA'!I18,$D$115)</f>
        <v>2038574.9609999999</v>
      </c>
      <c r="L116" s="273">
        <f>ROUND('T1 NSA'!J18,$D$115)</f>
        <v>2008621.2819999999</v>
      </c>
      <c r="M116" s="273">
        <f>ROUND('T1 NSA'!K18,$D$115)</f>
        <v>2381669.8160000001</v>
      </c>
      <c r="N116" s="273">
        <f>ROUND('T1 NSA'!L18,$D$115)</f>
        <v>2424965.7779999999</v>
      </c>
      <c r="O116" s="273">
        <f>ROUND('T1 NSA'!M18,$D$115)</f>
        <v>2470620.1880000001</v>
      </c>
      <c r="P116" s="273">
        <f>ROUND('T1 NSA'!N18,$D$115)</f>
        <v>2533398.0869999998</v>
      </c>
      <c r="Q116" s="273">
        <f>ROUND('T1 NSA'!O18,$D$115)</f>
        <v>2610364.213</v>
      </c>
      <c r="R116" s="278"/>
    </row>
    <row r="117" spans="1:18" s="274" customFormat="1" ht="12" customHeight="1" outlineLevel="1">
      <c r="A117" s="281"/>
      <c r="B117" s="270"/>
      <c r="C117" s="271" t="s">
        <v>88</v>
      </c>
      <c r="D117" s="275"/>
      <c r="E117" s="273">
        <f>ROUND(SUM('T1 NSA'!C14:C17)+'T1 NSA'!C12,$D$115)</f>
        <v>2015387.081</v>
      </c>
      <c r="F117" s="273">
        <f>ROUND(SUM('T1 NSA'!D14:D17)+'T1 NSA'!D12,$D$115)</f>
        <v>1977084.094</v>
      </c>
      <c r="G117" s="273">
        <f>ROUND(SUM('T1 NSA'!E14:E17)+'T1 NSA'!E12,$D$115)</f>
        <v>1981288.3049999999</v>
      </c>
      <c r="H117" s="273">
        <f>ROUND(SUM('T1 NSA'!F14:F17)+'T1 NSA'!F12,$D$115)</f>
        <v>1946879.7520000001</v>
      </c>
      <c r="I117" s="273">
        <f>ROUND(SUM('T1 NSA'!G14:G17)+'T1 NSA'!G12,$D$115)</f>
        <v>1920359.4909999999</v>
      </c>
      <c r="J117" s="273">
        <f>ROUND(SUM('T1 NSA'!H14:H17)+'T1 NSA'!H12,$D$115)</f>
        <v>1912269.2150000001</v>
      </c>
      <c r="K117" s="273">
        <f>ROUND(SUM('T1 NSA'!I14:I17)+'T1 NSA'!I12,$D$115)</f>
        <v>2038574.9609999999</v>
      </c>
      <c r="L117" s="273">
        <f>ROUND(SUM('T1 NSA'!J14:J17)+'T1 NSA'!J12,$D$115)</f>
        <v>2008621.2819999999</v>
      </c>
      <c r="M117" s="273">
        <f>ROUND(SUM('T1 NSA'!K14:K17)+'T1 NSA'!K12,$D$115)</f>
        <v>2381669.8160000001</v>
      </c>
      <c r="N117" s="273">
        <f>ROUND(SUM('T1 NSA'!L14:L17)+'T1 NSA'!L12,$D$115)</f>
        <v>2424965.7779999999</v>
      </c>
      <c r="O117" s="273">
        <f>ROUND(SUM('T1 NSA'!M14:M17)+'T1 NSA'!M12,$D$115)</f>
        <v>2470620.1880000001</v>
      </c>
      <c r="P117" s="273">
        <f>ROUND(SUM('T1 NSA'!N14:N17)+'T1 NSA'!N12,$D$115)</f>
        <v>2533398.0869999998</v>
      </c>
      <c r="Q117" s="273">
        <f>ROUND(SUM('T1 NSA'!O14:O17)+'T1 NSA'!O12,$D$115)</f>
        <v>2610364.213</v>
      </c>
      <c r="R117" s="278"/>
    </row>
    <row r="118" spans="1:18" s="268" customFormat="1" ht="12" customHeight="1">
      <c r="A118" s="279" t="s">
        <v>89</v>
      </c>
      <c r="B118" s="264" t="s">
        <v>90</v>
      </c>
      <c r="C118" s="265" t="s">
        <v>91</v>
      </c>
      <c r="D118" s="266">
        <v>3</v>
      </c>
      <c r="E118" s="267" t="b">
        <f>ROUND('T1 NSA'!C31,$D$118)=ROUND(SUM('T1 NSA'!C22:C30),$D$118)</f>
        <v>1</v>
      </c>
      <c r="F118" s="267" t="b">
        <f>ROUND('T1 NSA'!D31,$D$118)=ROUND(SUM('T1 NSA'!D22:D30),$D$118)</f>
        <v>1</v>
      </c>
      <c r="G118" s="267" t="b">
        <f>ROUND('T1 NSA'!E31,$D$118)=ROUND(SUM('T1 NSA'!E22:E30),$D$118)</f>
        <v>1</v>
      </c>
      <c r="H118" s="267" t="b">
        <f>ROUND('T1 NSA'!F31,$D$118)=ROUND(SUM('T1 NSA'!F22:F30),$D$118)</f>
        <v>1</v>
      </c>
      <c r="I118" s="267" t="b">
        <f>ROUND('T1 NSA'!G31,$D$118)=ROUND(SUM('T1 NSA'!G22:G30),$D$118)</f>
        <v>1</v>
      </c>
      <c r="J118" s="267" t="b">
        <f>ROUND('T1 NSA'!H31,$D$118)=ROUND(SUM('T1 NSA'!H22:H30),$D$118)</f>
        <v>1</v>
      </c>
      <c r="K118" s="267" t="b">
        <f>ROUND('T1 NSA'!I31,$D$118)=ROUND(SUM('T1 NSA'!I22:I30),$D$118)</f>
        <v>1</v>
      </c>
      <c r="L118" s="267" t="b">
        <f>ROUND('T1 NSA'!J31,$D$118)=ROUND(SUM('T1 NSA'!J22:J30),$D$118)</f>
        <v>1</v>
      </c>
      <c r="M118" s="267" t="b">
        <f>ROUND('T1 NSA'!K31,$D$118)=ROUND(SUM('T1 NSA'!K22:K30),$D$118)</f>
        <v>1</v>
      </c>
      <c r="N118" s="267" t="b">
        <f>ROUND('T1 NSA'!L31,$D$118)=ROUND(SUM('T1 NSA'!L22:L30),$D$118)</f>
        <v>1</v>
      </c>
      <c r="O118" s="267" t="b">
        <f>ROUND('T1 NSA'!M31,$D$118)=ROUND(SUM('T1 NSA'!M22:M30),$D$118)</f>
        <v>1</v>
      </c>
      <c r="P118" s="267" t="b">
        <f>ROUND('T1 NSA'!N31,$D$118)=ROUND(SUM('T1 NSA'!N22:N30),$D$118)</f>
        <v>1</v>
      </c>
      <c r="Q118" s="267" t="b">
        <f>ROUND('T1 NSA'!O31,$D$118)=ROUND(SUM('T1 NSA'!O22:O30),$D$118)</f>
        <v>1</v>
      </c>
      <c r="R118" s="278"/>
    </row>
    <row r="119" spans="1:18" s="274" customFormat="1" ht="12" customHeight="1" outlineLevel="1">
      <c r="A119" s="281"/>
      <c r="B119" s="270"/>
      <c r="C119" s="271" t="s">
        <v>92</v>
      </c>
      <c r="D119" s="275"/>
      <c r="E119" s="273">
        <f>ROUND('T1 NSA'!C31,$D$118)</f>
        <v>2015387.08</v>
      </c>
      <c r="F119" s="273">
        <f>ROUND('T1 NSA'!D31,$D$118)</f>
        <v>1977084.094</v>
      </c>
      <c r="G119" s="273">
        <f>ROUND('T1 NSA'!E31,$D$118)</f>
        <v>1981288.3049999999</v>
      </c>
      <c r="H119" s="273">
        <f>ROUND('T1 NSA'!F31,$D$118)</f>
        <v>1946879.7520000001</v>
      </c>
      <c r="I119" s="273">
        <f>ROUND('T1 NSA'!G31,$D$118)</f>
        <v>1920359.4909999999</v>
      </c>
      <c r="J119" s="273">
        <f>ROUND('T1 NSA'!H31,$D$118)</f>
        <v>1912269.2150000001</v>
      </c>
      <c r="K119" s="273">
        <f>ROUND('T1 NSA'!I31,$D$118)</f>
        <v>2038574.9609999999</v>
      </c>
      <c r="L119" s="273">
        <f>ROUND('T1 NSA'!J31,$D$118)</f>
        <v>2008621.2849999999</v>
      </c>
      <c r="M119" s="273">
        <f>ROUND('T1 NSA'!K31,$D$118)</f>
        <v>2381669.8160000001</v>
      </c>
      <c r="N119" s="273">
        <f>ROUND('T1 NSA'!L31,$D$118)</f>
        <v>2424965.7779999999</v>
      </c>
      <c r="O119" s="273">
        <f>ROUND('T1 NSA'!M31,$D$118)</f>
        <v>2470620.1880000001</v>
      </c>
      <c r="P119" s="273">
        <f>ROUND('T1 NSA'!N31,$D$118)</f>
        <v>2533398.0869999998</v>
      </c>
      <c r="Q119" s="273">
        <f>ROUND('T1 NSA'!O31,$D$118)</f>
        <v>2610364.213</v>
      </c>
      <c r="R119" s="278"/>
    </row>
    <row r="120" spans="1:18" s="274" customFormat="1" ht="12" customHeight="1" outlineLevel="1">
      <c r="A120" s="281"/>
      <c r="B120" s="270"/>
      <c r="C120" s="271" t="s">
        <v>93</v>
      </c>
      <c r="D120" s="275"/>
      <c r="E120" s="273">
        <f>ROUND(SUM('T1 NSA'!C22:C30),$D$118)</f>
        <v>2015387.08</v>
      </c>
      <c r="F120" s="273">
        <f>ROUND(SUM('T1 NSA'!D22:D30),$D$118)</f>
        <v>1977084.094</v>
      </c>
      <c r="G120" s="273">
        <f>ROUND(SUM('T1 NSA'!E22:E30),$D$118)</f>
        <v>1981288.3049999999</v>
      </c>
      <c r="H120" s="273">
        <f>ROUND(SUM('T1 NSA'!F22:F30),$D$118)</f>
        <v>1946879.7520000001</v>
      </c>
      <c r="I120" s="273">
        <f>ROUND(SUM('T1 NSA'!G22:G30),$D$118)</f>
        <v>1920359.4909999999</v>
      </c>
      <c r="J120" s="273">
        <f>ROUND(SUM('T1 NSA'!H22:H30),$D$118)</f>
        <v>1912269.2150000001</v>
      </c>
      <c r="K120" s="273">
        <f>ROUND(SUM('T1 NSA'!I22:I30),$D$118)</f>
        <v>2038574.9609999999</v>
      </c>
      <c r="L120" s="273">
        <f>ROUND(SUM('T1 NSA'!J22:J30),$D$118)</f>
        <v>2008621.2849999999</v>
      </c>
      <c r="M120" s="273">
        <f>ROUND(SUM('T1 NSA'!K22:K30),$D$118)</f>
        <v>2381669.8160000001</v>
      </c>
      <c r="N120" s="273">
        <f>ROUND(SUM('T1 NSA'!L22:L30),$D$118)</f>
        <v>2424965.7779999999</v>
      </c>
      <c r="O120" s="273">
        <f>ROUND(SUM('T1 NSA'!M22:M30),$D$118)</f>
        <v>2470620.1880000001</v>
      </c>
      <c r="P120" s="273">
        <f>ROUND(SUM('T1 NSA'!N22:N30),$D$118)</f>
        <v>2533398.0869999998</v>
      </c>
      <c r="Q120" s="273">
        <f>ROUND(SUM('T1 NSA'!O22:O30),$D$118)</f>
        <v>2610364.213</v>
      </c>
      <c r="R120" s="278"/>
    </row>
    <row r="121" spans="1:18" s="268" customFormat="1" ht="12" customHeight="1">
      <c r="A121" s="279" t="s">
        <v>94</v>
      </c>
      <c r="B121" s="264" t="s">
        <v>90</v>
      </c>
      <c r="C121" s="265" t="s">
        <v>95</v>
      </c>
      <c r="D121" s="266">
        <v>3</v>
      </c>
      <c r="E121" s="267" t="b">
        <f>ROUND('T1 NSA'!C18,$D$121)=ROUND('T1 NSA'!C31,$D$121)</f>
        <v>0</v>
      </c>
      <c r="F121" s="267" t="b">
        <f>ROUND('T1 NSA'!D18,$D$121)=ROUND('T1 NSA'!D31,$D$121)</f>
        <v>1</v>
      </c>
      <c r="G121" s="267" t="b">
        <f>ROUND('T1 NSA'!E18,$D$121)=ROUND('T1 NSA'!E31,$D$121)</f>
        <v>1</v>
      </c>
      <c r="H121" s="267" t="b">
        <f>ROUND('T1 NSA'!F18,$D$121)=ROUND('T1 NSA'!F31,$D$121)</f>
        <v>1</v>
      </c>
      <c r="I121" s="267" t="b">
        <f>ROUND('T1 NSA'!G18,$D$121)=ROUND('T1 NSA'!G31,$D$121)</f>
        <v>1</v>
      </c>
      <c r="J121" s="267" t="b">
        <f>ROUND('T1 NSA'!H18,$D$121)=ROUND('T1 NSA'!H31,$D$121)</f>
        <v>1</v>
      </c>
      <c r="K121" s="267" t="b">
        <f>ROUND('T1 NSA'!I18,$D$121)=ROUND('T1 NSA'!I31,$D$121)</f>
        <v>1</v>
      </c>
      <c r="L121" s="267" t="b">
        <f>ROUND('T1 NSA'!J18,$D$121)=ROUND('T1 NSA'!J31,$D$121)</f>
        <v>0</v>
      </c>
      <c r="M121" s="267" t="b">
        <f>ROUND('T1 NSA'!K18,$D$121)=ROUND('T1 NSA'!K31,$D$121)</f>
        <v>1</v>
      </c>
      <c r="N121" s="267" t="b">
        <f>ROUND('T1 NSA'!L18,$D$121)=ROUND('T1 NSA'!L31,$D$121)</f>
        <v>1</v>
      </c>
      <c r="O121" s="267" t="b">
        <f>ROUND('T1 NSA'!M18,$D$121)=ROUND('T1 NSA'!M31,$D$121)</f>
        <v>1</v>
      </c>
      <c r="P121" s="267" t="b">
        <f>ROUND('T1 NSA'!N18,$D$121)=ROUND('T1 NSA'!N31,$D$121)</f>
        <v>1</v>
      </c>
      <c r="Q121" s="267" t="b">
        <f>ROUND('T1 NSA'!O18,$D$121)=ROUND('T1 NSA'!O31,$D$121)</f>
        <v>1</v>
      </c>
      <c r="R121" s="278"/>
    </row>
    <row r="122" spans="1:18" s="274" customFormat="1" ht="12" customHeight="1" outlineLevel="1">
      <c r="A122" s="281"/>
      <c r="B122" s="270"/>
      <c r="C122" s="271" t="s">
        <v>87</v>
      </c>
      <c r="D122" s="275"/>
      <c r="E122" s="273">
        <f>ROUND('T1 NSA'!C18,$D$121)</f>
        <v>2015387.081</v>
      </c>
      <c r="F122" s="273">
        <f>ROUND('T1 NSA'!D18,$D$121)</f>
        <v>1977084.094</v>
      </c>
      <c r="G122" s="273">
        <f>ROUND('T1 NSA'!E18,$D$121)</f>
        <v>1981288.3049999999</v>
      </c>
      <c r="H122" s="273">
        <f>ROUND('T1 NSA'!F18,$D$121)</f>
        <v>1946879.7520000001</v>
      </c>
      <c r="I122" s="273">
        <f>ROUND('T1 NSA'!G18,$D$121)</f>
        <v>1920359.4909999999</v>
      </c>
      <c r="J122" s="273">
        <f>ROUND('T1 NSA'!H18,$D$121)</f>
        <v>1912269.2150000001</v>
      </c>
      <c r="K122" s="273">
        <f>ROUND('T1 NSA'!I18,$D$121)</f>
        <v>2038574.9609999999</v>
      </c>
      <c r="L122" s="273">
        <f>ROUND('T1 NSA'!J18,$D$121)</f>
        <v>2008621.2819999999</v>
      </c>
      <c r="M122" s="273">
        <f>ROUND('T1 NSA'!K18,$D$121)</f>
        <v>2381669.8160000001</v>
      </c>
      <c r="N122" s="273">
        <f>ROUND('T1 NSA'!L18,$D$121)</f>
        <v>2424965.7779999999</v>
      </c>
      <c r="O122" s="273">
        <f>ROUND('T1 NSA'!M18,$D$121)</f>
        <v>2470620.1880000001</v>
      </c>
      <c r="P122" s="273">
        <f>ROUND('T1 NSA'!N18,$D$121)</f>
        <v>2533398.0869999998</v>
      </c>
      <c r="Q122" s="273">
        <f>ROUND('T1 NSA'!O18,$D$121)</f>
        <v>2610364.213</v>
      </c>
      <c r="R122" s="278"/>
    </row>
    <row r="123" spans="1:18" s="274" customFormat="1" ht="12" customHeight="1" outlineLevel="1">
      <c r="A123" s="281"/>
      <c r="B123" s="270"/>
      <c r="C123" s="271" t="s">
        <v>92</v>
      </c>
      <c r="D123" s="275"/>
      <c r="E123" s="273">
        <f>ROUND('T1 NSA'!C31,$D$121)</f>
        <v>2015387.08</v>
      </c>
      <c r="F123" s="273">
        <f>ROUND('T1 NSA'!D31,$D$121)</f>
        <v>1977084.094</v>
      </c>
      <c r="G123" s="273">
        <f>ROUND('T1 NSA'!E31,$D$121)</f>
        <v>1981288.3049999999</v>
      </c>
      <c r="H123" s="273">
        <f>ROUND('T1 NSA'!F31,$D$121)</f>
        <v>1946879.7520000001</v>
      </c>
      <c r="I123" s="273">
        <f>ROUND('T1 NSA'!G31,$D$121)</f>
        <v>1920359.4909999999</v>
      </c>
      <c r="J123" s="273">
        <f>ROUND('T1 NSA'!H31,$D$121)</f>
        <v>1912269.2150000001</v>
      </c>
      <c r="K123" s="273">
        <f>ROUND('T1 NSA'!I31,$D$121)</f>
        <v>2038574.9609999999</v>
      </c>
      <c r="L123" s="273">
        <f>ROUND('T1 NSA'!J31,$D$121)</f>
        <v>2008621.2849999999</v>
      </c>
      <c r="M123" s="273">
        <f>ROUND('T1 NSA'!K31,$D$121)</f>
        <v>2381669.8160000001</v>
      </c>
      <c r="N123" s="273">
        <f>ROUND('T1 NSA'!L31,$D$121)</f>
        <v>2424965.7779999999</v>
      </c>
      <c r="O123" s="273">
        <f>ROUND('T1 NSA'!M31,$D$121)</f>
        <v>2470620.1880000001</v>
      </c>
      <c r="P123" s="273">
        <f>ROUND('T1 NSA'!N31,$D$121)</f>
        <v>2533398.0869999998</v>
      </c>
      <c r="Q123" s="273">
        <f>ROUND('T1 NSA'!O31,$D$121)</f>
        <v>2610364.213</v>
      </c>
      <c r="R123" s="278"/>
    </row>
    <row r="124" spans="1:18" s="268" customFormat="1" ht="14.45" customHeight="1">
      <c r="A124" s="279" t="s">
        <v>157</v>
      </c>
      <c r="B124" s="264" t="s">
        <v>100</v>
      </c>
      <c r="C124" s="265" t="s">
        <v>151</v>
      </c>
      <c r="D124" s="266">
        <v>3</v>
      </c>
      <c r="E124" s="267" t="b">
        <f>ROUND('T1 NSA'!C61,$D$124)=ROUND('T1 NSA'!C66,$D$124)</f>
        <v>1</v>
      </c>
      <c r="F124" s="267" t="b">
        <f>ROUND('T1 NSA'!D61,$D$124)=ROUND('T1 NSA'!D66,$D$124)</f>
        <v>1</v>
      </c>
      <c r="G124" s="267" t="b">
        <f>ROUND('T1 NSA'!E61,$D$124)=ROUND('T1 NSA'!E66,$D$124)</f>
        <v>1</v>
      </c>
      <c r="H124" s="267" t="b">
        <f>ROUND('T1 NSA'!F61,$D$124)=ROUND('T1 NSA'!F66,$D$124)</f>
        <v>1</v>
      </c>
      <c r="I124" s="267" t="b">
        <f>ROUND('T1 NSA'!G61,$D$124)=ROUND('T1 NSA'!G66,$D$124)</f>
        <v>1</v>
      </c>
      <c r="J124" s="267" t="b">
        <f>ROUND('T1 NSA'!H61,$D$124)=ROUND('T1 NSA'!H66,$D$124)</f>
        <v>1</v>
      </c>
      <c r="K124" s="267" t="b">
        <f>ROUND('T1 NSA'!I61,$D$124)=ROUND('T1 NSA'!I66,$D$124)</f>
        <v>1</v>
      </c>
      <c r="L124" s="267" t="b">
        <f>ROUND('T1 NSA'!J61,$D$124)=ROUND('T1 NSA'!J66,$D$124)</f>
        <v>1</v>
      </c>
      <c r="M124" s="267" t="b">
        <f>ROUND('T1 NSA'!K61,$D$124)=ROUND('T1 NSA'!K66,$D$124)</f>
        <v>1</v>
      </c>
      <c r="N124" s="267" t="b">
        <f>ROUND('T1 NSA'!L61,$D$124)=ROUND('T1 NSA'!L66,$D$124)</f>
        <v>1</v>
      </c>
      <c r="O124" s="267" t="b">
        <f>ROUND('T1 NSA'!M61,$D$124)=ROUND('T1 NSA'!M66,$D$124)</f>
        <v>1</v>
      </c>
      <c r="P124" s="267" t="b">
        <f>ROUND('T1 NSA'!N61,$D$124)=ROUND('T1 NSA'!N66,$D$124)</f>
        <v>1</v>
      </c>
      <c r="Q124" s="267" t="b">
        <f>ROUND('T1 NSA'!O61,$D$124)=ROUND('T1 NSA'!O66,$D$124)</f>
        <v>1</v>
      </c>
      <c r="R124" s="278"/>
    </row>
    <row r="125" spans="1:18" s="274" customFormat="1" ht="17.45" customHeight="1" outlineLevel="1">
      <c r="A125" s="281"/>
      <c r="B125" s="270"/>
      <c r="C125" s="271" t="s">
        <v>101</v>
      </c>
      <c r="D125" s="275"/>
      <c r="E125" s="304">
        <f>ROUND('T1 NSA'!C61,$D$124)</f>
        <v>2015387.081</v>
      </c>
      <c r="F125" s="304">
        <f>ROUND('T1 NSA'!D61,$D$124)</f>
        <v>1977084.094</v>
      </c>
      <c r="G125" s="304">
        <f>ROUND('T1 NSA'!E61,$D$124)</f>
        <v>1981288.3049999999</v>
      </c>
      <c r="H125" s="304">
        <f>ROUND('T1 NSA'!F61,$D$124)</f>
        <v>1946879.7520000001</v>
      </c>
      <c r="I125" s="304">
        <f>ROUND('T1 NSA'!G61,$D$124)</f>
        <v>1920359.4909999999</v>
      </c>
      <c r="J125" s="304">
        <f>ROUND('T1 NSA'!H61,$D$124)</f>
        <v>1912269.2150000001</v>
      </c>
      <c r="K125" s="304">
        <f>ROUND('T1 NSA'!I61,$D$124)</f>
        <v>2038574.9609999999</v>
      </c>
      <c r="L125" s="304">
        <f>ROUND('T1 NSA'!J61,$D$124)</f>
        <v>2008621.2819999999</v>
      </c>
      <c r="M125" s="304">
        <f>ROUND('T1 NSA'!K61,$D$124)</f>
        <v>2381669.8160000001</v>
      </c>
      <c r="N125" s="304">
        <f>ROUND('T1 NSA'!L61,$D$124)</f>
        <v>2424965.7779999999</v>
      </c>
      <c r="O125" s="304">
        <f>ROUND('T1 NSA'!M61,$D$124)</f>
        <v>2470620.1880000001</v>
      </c>
      <c r="P125" s="304">
        <f>ROUND('T1 NSA'!N61,$D$124)</f>
        <v>2533398.0869999998</v>
      </c>
      <c r="Q125" s="304">
        <f>ROUND('T1 NSA'!O61,$D$124)</f>
        <v>2610364.213</v>
      </c>
      <c r="R125" s="278"/>
    </row>
    <row r="126" spans="1:18" s="274" customFormat="1" ht="12" customHeight="1" outlineLevel="1">
      <c r="A126" s="281"/>
      <c r="B126" s="270"/>
      <c r="C126" s="271" t="s">
        <v>102</v>
      </c>
      <c r="D126" s="275"/>
      <c r="E126" s="304">
        <f>ROUND('T1 NSA'!C66,$D$124)</f>
        <v>2015387.081</v>
      </c>
      <c r="F126" s="304">
        <f>ROUND('T1 NSA'!D66,$D$124)</f>
        <v>1977084.094</v>
      </c>
      <c r="G126" s="304">
        <f>ROUND('T1 NSA'!E66,$D$124)</f>
        <v>1981288.3049999999</v>
      </c>
      <c r="H126" s="304">
        <f>ROUND('T1 NSA'!F66,$D$124)</f>
        <v>1946879.7520000001</v>
      </c>
      <c r="I126" s="304">
        <f>ROUND('T1 NSA'!G66,$D$124)</f>
        <v>1920359.4909999999</v>
      </c>
      <c r="J126" s="304">
        <f>ROUND('T1 NSA'!H66,$D$124)</f>
        <v>1912269.2150000001</v>
      </c>
      <c r="K126" s="304">
        <f>ROUND('T1 NSA'!I66,$D$124)</f>
        <v>2038574.9609999999</v>
      </c>
      <c r="L126" s="304">
        <f>ROUND('T1 NSA'!J66,$D$124)</f>
        <v>2008621.2819999999</v>
      </c>
      <c r="M126" s="304">
        <f>ROUND('T1 NSA'!K66,$D$124)</f>
        <v>2381669.8160000001</v>
      </c>
      <c r="N126" s="304">
        <f>ROUND('T1 NSA'!L66,$D$124)</f>
        <v>2424965.7779999999</v>
      </c>
      <c r="O126" s="304">
        <f>ROUND('T1 NSA'!M66,$D$124)</f>
        <v>2470620.1880000001</v>
      </c>
      <c r="P126" s="304">
        <f>ROUND('T1 NSA'!N66,$D$124)</f>
        <v>2533398.0869999998</v>
      </c>
      <c r="Q126" s="304">
        <f>ROUND('T1 NSA'!O66,$D$124)</f>
        <v>2610364.213</v>
      </c>
      <c r="R126" s="278"/>
    </row>
    <row r="127" spans="1:18" s="268" customFormat="1" ht="18.75">
      <c r="A127" s="279" t="s">
        <v>113</v>
      </c>
      <c r="B127" s="264" t="s">
        <v>114</v>
      </c>
      <c r="C127" s="265" t="s">
        <v>115</v>
      </c>
      <c r="D127" s="275"/>
      <c r="E127" s="267" t="b">
        <f>'T1 NSA'!C68='T1'!C68</f>
        <v>1</v>
      </c>
      <c r="F127" s="267" t="b">
        <f>'T1 NSA'!D68='T1'!D68</f>
        <v>1</v>
      </c>
      <c r="G127" s="267" t="b">
        <f>'T1 NSA'!E68='T1'!E68</f>
        <v>1</v>
      </c>
      <c r="H127" s="267" t="b">
        <f>'T1 NSA'!F68='T1'!F68</f>
        <v>1</v>
      </c>
      <c r="I127" s="267" t="b">
        <f>'T1 NSA'!G68='T1'!G68</f>
        <v>1</v>
      </c>
      <c r="J127" s="267" t="b">
        <f>'T1 NSA'!H68='T1'!H68</f>
        <v>1</v>
      </c>
      <c r="K127" s="267" t="b">
        <f>'T1 NSA'!I68='T1'!I68</f>
        <v>1</v>
      </c>
      <c r="L127" s="267" t="b">
        <f>'T1 NSA'!J68='T1'!J68</f>
        <v>1</v>
      </c>
      <c r="M127" s="267" t="b">
        <f>'T1 NSA'!K68='T1'!K68</f>
        <v>1</v>
      </c>
      <c r="N127" s="267" t="b">
        <f>'T1 NSA'!L68='T1'!L68</f>
        <v>1</v>
      </c>
      <c r="O127" s="267" t="b">
        <f>'T1 NSA'!M68='T1'!M68</f>
        <v>1</v>
      </c>
      <c r="P127" s="267" t="b">
        <f>'T1 NSA'!N68='T1'!N68</f>
        <v>1</v>
      </c>
      <c r="Q127" s="267" t="b">
        <f>'T1 NSA'!O68='T1'!O68</f>
        <v>1</v>
      </c>
      <c r="R127" s="278"/>
    </row>
    <row r="128" spans="1:18" s="274" customFormat="1" ht="18.75" outlineLevel="1">
      <c r="A128" s="281"/>
      <c r="B128" s="270"/>
      <c r="C128" s="271" t="s">
        <v>145</v>
      </c>
      <c r="D128" s="275"/>
      <c r="E128" s="304">
        <f>'T1 NSA'!C68</f>
        <v>2023.64869</v>
      </c>
      <c r="F128" s="304">
        <f>'T1 NSA'!D68</f>
        <v>2101.1860000000001</v>
      </c>
      <c r="G128" s="304">
        <f>'T1 NSA'!E68</f>
        <v>2407.7419199999999</v>
      </c>
      <c r="H128" s="304">
        <f>'T1 NSA'!F68</f>
        <v>2695.9443000000001</v>
      </c>
      <c r="I128" s="304">
        <f>'T1 NSA'!G68</f>
        <v>2790.2109999999998</v>
      </c>
      <c r="J128" s="304">
        <f>'T1 NSA'!H68</f>
        <v>2973.3229999999999</v>
      </c>
      <c r="K128" s="304">
        <f>'T1 NSA'!I68</f>
        <v>3236.5168924</v>
      </c>
      <c r="L128" s="304">
        <f>'T1 NSA'!J68</f>
        <v>3402.0282999999999</v>
      </c>
      <c r="M128" s="304">
        <f>'T1 NSA'!K68</f>
        <v>3596.6840000000002</v>
      </c>
      <c r="N128" s="304">
        <f>'T1 NSA'!L68</f>
        <v>3750.827600000001</v>
      </c>
      <c r="O128" s="304">
        <f>'T1 NSA'!M68</f>
        <v>3892.1259000000009</v>
      </c>
      <c r="P128" s="304">
        <f>'T1 NSA'!N68</f>
        <v>4031.4480000000008</v>
      </c>
      <c r="Q128" s="304">
        <f>'T1 NSA'!O68</f>
        <v>4172.7463000000007</v>
      </c>
      <c r="R128" s="278"/>
    </row>
    <row r="129" spans="1:18" s="274" customFormat="1" ht="18.75" outlineLevel="1">
      <c r="A129" s="281"/>
      <c r="B129" s="270"/>
      <c r="C129" s="271" t="s">
        <v>117</v>
      </c>
      <c r="D129" s="275"/>
      <c r="E129" s="304">
        <f>'T1'!C68</f>
        <v>2023.64869</v>
      </c>
      <c r="F129" s="304">
        <f>'T1'!D68</f>
        <v>2101.1860000000001</v>
      </c>
      <c r="G129" s="304">
        <f>'T1'!E68</f>
        <v>2407.7419199999999</v>
      </c>
      <c r="H129" s="304">
        <f>'T1'!F68</f>
        <v>2695.9443000000001</v>
      </c>
      <c r="I129" s="304">
        <f>'T1'!G68</f>
        <v>2790.2109999999998</v>
      </c>
      <c r="J129" s="304">
        <f>'T1'!H68</f>
        <v>2973.3229999999999</v>
      </c>
      <c r="K129" s="304">
        <f>'T1'!I68</f>
        <v>3236.5168924</v>
      </c>
      <c r="L129" s="304">
        <f>'T1'!J68</f>
        <v>3402.0282999999999</v>
      </c>
      <c r="M129" s="304">
        <f>'T1'!K68</f>
        <v>3596.6840000000002</v>
      </c>
      <c r="N129" s="304">
        <f>'T1'!L68</f>
        <v>3750.827600000001</v>
      </c>
      <c r="O129" s="304">
        <f>'T1'!M68</f>
        <v>3892.1259000000009</v>
      </c>
      <c r="P129" s="304">
        <f>'T1'!N68</f>
        <v>4031.4480000000008</v>
      </c>
      <c r="Q129" s="304">
        <f>'T1'!O68</f>
        <v>4172.7463000000007</v>
      </c>
      <c r="R129" s="278"/>
    </row>
    <row r="130" spans="1:18" s="268" customFormat="1" ht="12" customHeight="1">
      <c r="A130" s="279" t="s">
        <v>103</v>
      </c>
      <c r="B130" s="264" t="s">
        <v>104</v>
      </c>
      <c r="C130" s="265" t="s">
        <v>152</v>
      </c>
      <c r="D130" s="266">
        <v>2</v>
      </c>
      <c r="E130" s="267" t="b">
        <f>ROUND(('T1 NSA'!C66/'T1 NSA'!C68),$D$130)=ROUND('T1 NSA'!C70,$D$130)</f>
        <v>1</v>
      </c>
      <c r="F130" s="267" t="b">
        <f>ROUND(('T1 NSA'!D66/'T1 NSA'!D68),$D$130)=ROUND('T1 NSA'!D70,$D$130)</f>
        <v>1</v>
      </c>
      <c r="G130" s="267" t="b">
        <f>ROUND(('T1 NSA'!E66/'T1 NSA'!E68),$D$130)=ROUND('T1 NSA'!E70,$D$130)</f>
        <v>1</v>
      </c>
      <c r="H130" s="267" t="b">
        <f>ROUND(('T1 NSA'!F66/'T1 NSA'!F68),$D$130)=ROUND('T1 NSA'!F70,$D$130)</f>
        <v>1</v>
      </c>
      <c r="I130" s="267" t="b">
        <f>ROUND(('T1 NSA'!G66/'T1 NSA'!G68),$D$130)=ROUND('T1 NSA'!G70,$D$130)</f>
        <v>1</v>
      </c>
      <c r="J130" s="267" t="b">
        <f>ROUND(('T1 NSA'!H66/'T1 NSA'!H68),$D$130)=ROUND('T1 NSA'!H70,$D$130)</f>
        <v>1</v>
      </c>
      <c r="K130" s="267" t="b">
        <f>ROUND(('T1 NSA'!I66/'T1 NSA'!I68),$D$130)=ROUND('T1 NSA'!I70,$D$130)</f>
        <v>1</v>
      </c>
      <c r="L130" s="267" t="b">
        <f>ROUND(('T1 NSA'!J66/'T1 NSA'!J68),$D$130)=ROUND('T1 NSA'!J70,$D$130)</f>
        <v>1</v>
      </c>
      <c r="M130" s="267" t="b">
        <f>ROUND(('T1 NSA'!K66/'T1 NSA'!K68),$D$130)=ROUND('T1 NSA'!K70,$D$130)</f>
        <v>1</v>
      </c>
      <c r="N130" s="267" t="b">
        <f>ROUND(('T1 NSA'!L66/'T1 NSA'!L68),$D$130)=ROUND('T1 NSA'!L70,$D$130)</f>
        <v>1</v>
      </c>
      <c r="O130" s="267" t="b">
        <f>ROUND(('T1 NSA'!M66/'T1 NSA'!M68),$D$130)=ROUND('T1 NSA'!M70,$D$130)</f>
        <v>1</v>
      </c>
      <c r="P130" s="267" t="b">
        <f>ROUND(('T1 NSA'!N66/'T1 NSA'!N68),$D$130)=ROUND('T1 NSA'!N70,$D$130)</f>
        <v>1</v>
      </c>
      <c r="Q130" s="267" t="b">
        <f>ROUND(('T1 NSA'!O66/'T1 NSA'!O68),$D$130)=ROUND('T1 NSA'!O70,$D$130)</f>
        <v>1</v>
      </c>
      <c r="R130" s="278"/>
    </row>
    <row r="131" spans="1:18" s="274" customFormat="1" ht="12" customHeight="1" outlineLevel="1">
      <c r="A131" s="281"/>
      <c r="B131" s="270"/>
      <c r="C131" s="271" t="s">
        <v>105</v>
      </c>
      <c r="D131" s="275"/>
      <c r="E131" s="305">
        <f>ROUND(('T1 NSA'!C66/'T1 NSA'!C68),$D$130)</f>
        <v>995.92</v>
      </c>
      <c r="F131" s="305">
        <f>ROUND(('T1 NSA'!D66/'T1 NSA'!D68),$D$130)</f>
        <v>940.94</v>
      </c>
      <c r="G131" s="305">
        <f>ROUND(('T1 NSA'!E66/'T1 NSA'!E68),$D$130)</f>
        <v>822.88</v>
      </c>
      <c r="H131" s="305">
        <f>ROUND(('T1 NSA'!F66/'T1 NSA'!F68),$D$130)</f>
        <v>722.15</v>
      </c>
      <c r="I131" s="305">
        <f>ROUND(('T1 NSA'!G66/'T1 NSA'!G68),$D$130)</f>
        <v>688.25</v>
      </c>
      <c r="J131" s="305">
        <f>ROUND(('T1 NSA'!H66/'T1 NSA'!H68),$D$130)</f>
        <v>643.14</v>
      </c>
      <c r="K131" s="305">
        <f>ROUND(('T1 NSA'!I66/'T1 NSA'!I68),$D$130)</f>
        <v>629.87</v>
      </c>
      <c r="L131" s="305">
        <f>ROUND(('T1 NSA'!J66/'T1 NSA'!J68),$D$130)</f>
        <v>590.41999999999996</v>
      </c>
      <c r="M131" s="305">
        <f>ROUND(('T1 NSA'!K66/'T1 NSA'!K68),$D$130)</f>
        <v>662.18</v>
      </c>
      <c r="N131" s="305">
        <f>ROUND(('T1 NSA'!L66/'T1 NSA'!L68),$D$130)</f>
        <v>646.51</v>
      </c>
      <c r="O131" s="305">
        <f>ROUND(('T1 NSA'!M66/'T1 NSA'!M68),$D$130)</f>
        <v>634.77</v>
      </c>
      <c r="P131" s="305">
        <f>ROUND(('T1 NSA'!N66/'T1 NSA'!N68),$D$130)</f>
        <v>628.41</v>
      </c>
      <c r="Q131" s="305">
        <f>ROUND(('T1 NSA'!O66/'T1 NSA'!O68),$D$130)</f>
        <v>625.57000000000005</v>
      </c>
      <c r="R131" s="278"/>
    </row>
    <row r="132" spans="1:18" s="274" customFormat="1" ht="12" customHeight="1" outlineLevel="1">
      <c r="A132" s="281"/>
      <c r="B132" s="270"/>
      <c r="C132" s="271" t="s">
        <v>106</v>
      </c>
      <c r="D132" s="275"/>
      <c r="E132" s="305">
        <f>ROUND('T1 NSA'!C70,$D$130)</f>
        <v>995.92</v>
      </c>
      <c r="F132" s="305">
        <f>ROUND('T1 NSA'!D70,$D$130)</f>
        <v>940.94</v>
      </c>
      <c r="G132" s="305">
        <f>ROUND('T1 NSA'!E70,$D$130)</f>
        <v>822.88</v>
      </c>
      <c r="H132" s="305">
        <f>ROUND('T1 NSA'!F70,$D$130)</f>
        <v>722.15</v>
      </c>
      <c r="I132" s="305">
        <f>ROUND('T1 NSA'!G70,$D$130)</f>
        <v>688.25</v>
      </c>
      <c r="J132" s="305">
        <f>ROUND('T1 NSA'!H70,$D$130)</f>
        <v>643.14</v>
      </c>
      <c r="K132" s="305">
        <f>ROUND('T1 NSA'!I70,$D$130)</f>
        <v>629.87</v>
      </c>
      <c r="L132" s="305">
        <f>ROUND('T1 NSA'!J70,$D$130)</f>
        <v>590.41999999999996</v>
      </c>
      <c r="M132" s="305">
        <f>ROUND('T1 NSA'!K70,$D$130)</f>
        <v>662.18</v>
      </c>
      <c r="N132" s="305">
        <f>ROUND('T1 NSA'!L70,$D$130)</f>
        <v>646.51</v>
      </c>
      <c r="O132" s="305">
        <f>ROUND('T1 NSA'!M70,$D$130)</f>
        <v>634.77</v>
      </c>
      <c r="P132" s="305">
        <f>ROUND('T1 NSA'!N70,$D$130)</f>
        <v>628.41</v>
      </c>
      <c r="Q132" s="305">
        <f>ROUND('T1 NSA'!O70,$D$130)</f>
        <v>625.57000000000005</v>
      </c>
      <c r="R132" s="278"/>
    </row>
    <row r="133" spans="1:18" s="268" customFormat="1" ht="12" customHeight="1">
      <c r="A133" s="263" t="s">
        <v>127</v>
      </c>
      <c r="B133" s="264" t="s">
        <v>128</v>
      </c>
      <c r="C133" s="287" t="s">
        <v>129</v>
      </c>
      <c r="D133" s="266">
        <v>3</v>
      </c>
      <c r="E133" s="267" t="str">
        <f>IF('T1 NSA'!C16&gt;0,(ROUND('T1 NSA'!C41,$D$133)=ROUND('T1 NSA'!C16/'T1 NSA'!C39,$D$133)),"N/A")</f>
        <v>N/A</v>
      </c>
      <c r="F133" s="267" t="str">
        <f>IF('T1 NSA'!D16&gt;0,(ROUND('T1 NSA'!D41,$D$133)=ROUND('T1 NSA'!D16/'T1 NSA'!D39,$D$133)),"N/A")</f>
        <v>N/A</v>
      </c>
      <c r="G133" s="267" t="str">
        <f>IF('T1 NSA'!E16&gt;0,(ROUND('T1 NSA'!E41,$D$133)=ROUND('T1 NSA'!E16/'T1 NSA'!E39,$D$133)),"N/A")</f>
        <v>N/A</v>
      </c>
      <c r="H133" s="267" t="str">
        <f>IF('T1 NSA'!F16&gt;0,(ROUND('T1 NSA'!F41,$D$133)=ROUND('T1 NSA'!F16/'T1 NSA'!F39,$D$133)),"N/A")</f>
        <v>N/A</v>
      </c>
      <c r="I133" s="267" t="str">
        <f>IF('T1 NSA'!G16&gt;0,(ROUND('T1 NSA'!G41,$D$133)=ROUND('T1 NSA'!G16/'T1 NSA'!G39,$D$133)),"N/A")</f>
        <v>N/A</v>
      </c>
      <c r="J133" s="267" t="str">
        <f>IF('T1 NSA'!H16&gt;0,(ROUND('T1 NSA'!H41,$D$133)=ROUND('T1 NSA'!H16/'T1 NSA'!H39,$D$133)),"N/A")</f>
        <v>N/A</v>
      </c>
      <c r="K133" s="267" t="str">
        <f>IF('T1 NSA'!I16&gt;0,(ROUND('T1 NSA'!I41,$D$133)=ROUND('T1 NSA'!I16/'T1 NSA'!I39,$D$133)),"N/A")</f>
        <v>N/A</v>
      </c>
      <c r="L133" s="267" t="str">
        <f>IF('T1 NSA'!J16&gt;0,(ROUND('T1 NSA'!J41,$D$133)=ROUND('T1 NSA'!J16/'T1 NSA'!J39,$D$133)),"N/A")</f>
        <v>N/A</v>
      </c>
      <c r="M133" s="267" t="str">
        <f>IF('T1 NSA'!K16&gt;0,(ROUND('T1 NSA'!K41,$D$133)=ROUND('T1 NSA'!K16/'T1 NSA'!K39,$D$133)),"N/A")</f>
        <v>N/A</v>
      </c>
      <c r="N133" s="267" t="str">
        <f>IF('T1 NSA'!L16&gt;0,(ROUND('T1 NSA'!L41,$D$133)=ROUND('T1 NSA'!L16/'T1 NSA'!L39,$D$133)),"N/A")</f>
        <v>N/A</v>
      </c>
      <c r="O133" s="267" t="str">
        <f>IF('T1 NSA'!M16&gt;0,(ROUND('T1 NSA'!M41,$D$133)=ROUND('T1 NSA'!M16/'T1 NSA'!M39,$D$133)),"N/A")</f>
        <v>N/A</v>
      </c>
      <c r="P133" s="267" t="str">
        <f>IF('T1 NSA'!N16&gt;0,(ROUND('T1 NSA'!N41,$D$133)=ROUND('T1 NSA'!N16/'T1 NSA'!N39,$D$133)),"N/A")</f>
        <v>N/A</v>
      </c>
      <c r="Q133" s="267" t="str">
        <f>IF('T1 NSA'!O16&gt;0,(ROUND('T1 NSA'!O41,$D$133)=ROUND('T1 NSA'!O16/'T1 NSA'!O39,$D$133)),"N/A")</f>
        <v>N/A</v>
      </c>
      <c r="R133" s="278"/>
    </row>
    <row r="134" spans="1:18" s="274" customFormat="1" ht="12" customHeight="1" outlineLevel="1">
      <c r="A134" s="269"/>
      <c r="B134" s="270"/>
      <c r="C134" s="271" t="s">
        <v>130</v>
      </c>
      <c r="D134" s="275"/>
      <c r="E134" s="288" t="str">
        <f>IF('T1 NSA'!C16&gt;0,(ROUND('T1 NSA'!C41,$D$133)),"N/A")</f>
        <v>N/A</v>
      </c>
      <c r="F134" s="288" t="str">
        <f>IF('T1 NSA'!D16&gt;0,(ROUND('T1 NSA'!D41,$D$133)),"N/A")</f>
        <v>N/A</v>
      </c>
      <c r="G134" s="288" t="str">
        <f>IF('T1 NSA'!E16&gt;0,(ROUND('T1 NSA'!E41,$D$133)),"N/A")</f>
        <v>N/A</v>
      </c>
      <c r="H134" s="288" t="str">
        <f>IF('T1 NSA'!F16&gt;0,(ROUND('T1 NSA'!F41,$D$133)),"N/A")</f>
        <v>N/A</v>
      </c>
      <c r="I134" s="288" t="str">
        <f>IF('T1 NSA'!G16&gt;0,(ROUND('T1 NSA'!G41,$D$133)),"N/A")</f>
        <v>N/A</v>
      </c>
      <c r="J134" s="288" t="str">
        <f>IF('T1 NSA'!H16&gt;0,(ROUND('T1 NSA'!H41,$D$133)),"N/A")</f>
        <v>N/A</v>
      </c>
      <c r="K134" s="288" t="str">
        <f>IF('T1 NSA'!I16&gt;0,(ROUND('T1 NSA'!I41,$D$133)),"N/A")</f>
        <v>N/A</v>
      </c>
      <c r="L134" s="288" t="str">
        <f>IF('T1 NSA'!J16&gt;0,(ROUND('T1 NSA'!J41,$D$133)),"N/A")</f>
        <v>N/A</v>
      </c>
      <c r="M134" s="288" t="str">
        <f>IF('T1 NSA'!K16&gt;0,(ROUND('T1 NSA'!K41,$D$133)),"N/A")</f>
        <v>N/A</v>
      </c>
      <c r="N134" s="288" t="str">
        <f>IF('T1 NSA'!L16&gt;0,(ROUND('T1 NSA'!L41,$D$133)),"N/A")</f>
        <v>N/A</v>
      </c>
      <c r="O134" s="288" t="str">
        <f>IF('T1 NSA'!M16&gt;0,(ROUND('T1 NSA'!M41,$D$133)),"N/A")</f>
        <v>N/A</v>
      </c>
      <c r="P134" s="288" t="str">
        <f>IF('T1 NSA'!N16&gt;0,(ROUND('T1 NSA'!N41,$D$133)),"N/A")</f>
        <v>N/A</v>
      </c>
      <c r="Q134" s="288" t="str">
        <f>IF('T1 NSA'!O16&gt;0,(ROUND('T1 NSA'!O41,$D$133)),"N/A")</f>
        <v>N/A</v>
      </c>
      <c r="R134" s="278"/>
    </row>
    <row r="135" spans="1:18" s="274" customFormat="1" ht="12" customHeight="1" outlineLevel="1">
      <c r="A135" s="269"/>
      <c r="B135" s="270"/>
      <c r="C135" s="271" t="s">
        <v>131</v>
      </c>
      <c r="D135" s="275"/>
      <c r="E135" s="288" t="str">
        <f>IF('T1 NSA'!C16&gt;0,ROUND('T1 NSA'!C16/'T1 NSA'!C39,$D$133),"N/A")</f>
        <v>N/A</v>
      </c>
      <c r="F135" s="288" t="str">
        <f>IF('T1 NSA'!D16&gt;0,ROUND('T1 NSA'!D16/'T1 NSA'!D39,$D$133),"N/A")</f>
        <v>N/A</v>
      </c>
      <c r="G135" s="288" t="str">
        <f>IF('T1 NSA'!E16&gt;0,ROUND('T1 NSA'!E16/'T1 NSA'!E39,$D$133),"N/A")</f>
        <v>N/A</v>
      </c>
      <c r="H135" s="288" t="str">
        <f>IF('T1 NSA'!F16&gt;0,ROUND('T1 NSA'!F16/'T1 NSA'!F39,$D$133),"N/A")</f>
        <v>N/A</v>
      </c>
      <c r="I135" s="288" t="str">
        <f>IF('T1 NSA'!G16&gt;0,ROUND('T1 NSA'!G16/'T1 NSA'!G39,$D$133),"N/A")</f>
        <v>N/A</v>
      </c>
      <c r="J135" s="288" t="str">
        <f>IF('T1 NSA'!H16&gt;0,ROUND('T1 NSA'!H16/'T1 NSA'!H39,$D$133),"N/A")</f>
        <v>N/A</v>
      </c>
      <c r="K135" s="288" t="str">
        <f>IF('T1 NSA'!I16&gt;0,ROUND('T1 NSA'!I16/'T1 NSA'!I39,$D$133),"N/A")</f>
        <v>N/A</v>
      </c>
      <c r="L135" s="288" t="str">
        <f>IF('T1 NSA'!J16&gt;0,ROUND('T1 NSA'!J16/'T1 NSA'!J39,$D$133),"N/A")</f>
        <v>N/A</v>
      </c>
      <c r="M135" s="288" t="str">
        <f>IF('T1 NSA'!K16&gt;0,ROUND('T1 NSA'!K16/'T1 NSA'!K39,$D$133),"N/A")</f>
        <v>N/A</v>
      </c>
      <c r="N135" s="288" t="str">
        <f>IF('T1 NSA'!L16&gt;0,ROUND('T1 NSA'!L16/'T1 NSA'!L39,$D$133),"N/A")</f>
        <v>N/A</v>
      </c>
      <c r="O135" s="288" t="str">
        <f>IF('T1 NSA'!M16&gt;0,ROUND('T1 NSA'!M16/'T1 NSA'!M39,$D$133),"N/A")</f>
        <v>N/A</v>
      </c>
      <c r="P135" s="288" t="str">
        <f>IF('T1 NSA'!N16&gt;0,ROUND('T1 NSA'!N16/'T1 NSA'!N39,$D$133),"N/A")</f>
        <v>N/A</v>
      </c>
      <c r="Q135" s="288" t="str">
        <f>IF('T1 NSA'!O16&gt;0,ROUND('T1 NSA'!O16/'T1 NSA'!O39,$D$133),"N/A")</f>
        <v>N/A</v>
      </c>
      <c r="R135" s="278"/>
    </row>
    <row r="136" spans="1:18" s="268" customFormat="1" ht="12" customHeight="1">
      <c r="A136" s="263" t="s">
        <v>132</v>
      </c>
      <c r="B136" s="264" t="s">
        <v>156</v>
      </c>
      <c r="C136" s="289" t="s">
        <v>155</v>
      </c>
      <c r="D136" s="266">
        <v>2</v>
      </c>
      <c r="E136" s="267" t="str">
        <f>IF('T1 NSA'!C16&gt;0,IF(ISERROR(ROUND(('T1 NSA'!C16-('T1 NSA'!C39*'T1 NSA'!C43))/(('T1 NSA'!C39*'T1 NSA'!C42)-('T1 NSA'!C39*'T1 NSA'!C43)),$D$136)),"N/A",ROUND(('T1 NSA'!C16-('T1 NSA'!C39*'T1 NSA'!C43))/(('T1 NSA'!C39*'T1 NSA'!C42)-('T1 NSA'!C39*'T1 NSA'!C43)),$D$136))=ROUND('T1 NSA'!C44,$D$136),"N/A")</f>
        <v>N/A</v>
      </c>
      <c r="F136" s="267" t="str">
        <f>IF('T1 NSA'!D16&gt;0,IF(ISERROR(ROUND(('T1 NSA'!D16-('T1 NSA'!D39*'T1 NSA'!D43))/(('T1 NSA'!D39*'T1 NSA'!D42)-('T1 NSA'!D39*'T1 NSA'!D43)),$D$136)),"N/A",ROUND(('T1 NSA'!D16-('T1 NSA'!D39*'T1 NSA'!D43))/(('T1 NSA'!D39*'T1 NSA'!D42)-('T1 NSA'!D39*'T1 NSA'!D43)),$D$136))=ROUND('T1 NSA'!D44,$D$136),"N/A")</f>
        <v>N/A</v>
      </c>
      <c r="G136" s="267" t="str">
        <f>IF('T1 NSA'!E16&gt;0,IF(ISERROR(ROUND(('T1 NSA'!E16-('T1 NSA'!E39*'T1 NSA'!E43))/(('T1 NSA'!E39*'T1 NSA'!E42)-('T1 NSA'!E39*'T1 NSA'!E43)),$D$136)),"N/A",ROUND(('T1 NSA'!E16-('T1 NSA'!E39*'T1 NSA'!E43))/(('T1 NSA'!E39*'T1 NSA'!E42)-('T1 NSA'!E39*'T1 NSA'!E43)),$D$136))=ROUND('T1 NSA'!E44,$D$136),"N/A")</f>
        <v>N/A</v>
      </c>
      <c r="H136" s="267" t="str">
        <f>IF('T1 NSA'!F16&gt;0,IF(ISERROR(ROUND(('T1 NSA'!F16-('T1 NSA'!F39*'T1 NSA'!F43))/(('T1 NSA'!F39*'T1 NSA'!F42)-('T1 NSA'!F39*'T1 NSA'!F43)),$D$136)),"N/A",ROUND(('T1 NSA'!F16-('T1 NSA'!F39*'T1 NSA'!F43))/(('T1 NSA'!F39*'T1 NSA'!F42)-('T1 NSA'!F39*'T1 NSA'!F43)),$D$136))=ROUND('T1 NSA'!F44,$D$136),"N/A")</f>
        <v>N/A</v>
      </c>
      <c r="I136" s="267" t="str">
        <f>IF('T1 NSA'!G16&gt;0,IF(ISERROR(ROUND(('T1 NSA'!G16-('T1 NSA'!G39*'T1 NSA'!G43))/(('T1 NSA'!G39*'T1 NSA'!G42)-('T1 NSA'!G39*'T1 NSA'!G43)),$D$136)),"N/A",ROUND(('T1 NSA'!G16-('T1 NSA'!G39*'T1 NSA'!G43))/(('T1 NSA'!G39*'T1 NSA'!G42)-('T1 NSA'!G39*'T1 NSA'!G43)),$D$136))=ROUND('T1 NSA'!G44,$D$136),"N/A")</f>
        <v>N/A</v>
      </c>
      <c r="J136" s="267" t="str">
        <f>IF('T1 NSA'!H16&gt;0,IF(ISERROR(ROUND(('T1 NSA'!H16-('T1 NSA'!H39*'T1 NSA'!H43))/(('T1 NSA'!H39*'T1 NSA'!H42)-('T1 NSA'!H39*'T1 NSA'!H43)),$D$136)),"N/A",ROUND(('T1 NSA'!H16-('T1 NSA'!H39*'T1 NSA'!H43))/(('T1 NSA'!H39*'T1 NSA'!H42)-('T1 NSA'!H39*'T1 NSA'!H43)),$D$136))=ROUND('T1 NSA'!H44,$D$136),"N/A")</f>
        <v>N/A</v>
      </c>
      <c r="K136" s="267" t="str">
        <f>IF('T1 NSA'!I16&gt;0,IF(ISERROR(ROUND(('T1 NSA'!I16-('T1 NSA'!I39*'T1 NSA'!I43))/(('T1 NSA'!I39*'T1 NSA'!I42)-('T1 NSA'!I39*'T1 NSA'!I43)),$D$136)),"N/A",ROUND(('T1 NSA'!I16-('T1 NSA'!I39*'T1 NSA'!I43))/(('T1 NSA'!I39*'T1 NSA'!I42)-('T1 NSA'!I39*'T1 NSA'!I43)),$D$136))=ROUND('T1 NSA'!I44,$D$136),"N/A")</f>
        <v>N/A</v>
      </c>
      <c r="L136" s="267" t="str">
        <f>IF('T1 NSA'!J16&gt;0,IF(ISERROR(ROUND(('T1 NSA'!J16-('T1 NSA'!J39*'T1 NSA'!J43))/(('T1 NSA'!J39*'T1 NSA'!J42)-('T1 NSA'!J39*'T1 NSA'!J43)),$D$136)),"N/A",ROUND(('T1 NSA'!J16-('T1 NSA'!J39*'T1 NSA'!J43))/(('T1 NSA'!J39*'T1 NSA'!J42)-('T1 NSA'!J39*'T1 NSA'!J43)),$D$136))=ROUND('T1 NSA'!J44,$D$136),"N/A")</f>
        <v>N/A</v>
      </c>
      <c r="M136" s="267" t="str">
        <f>IF('T1 NSA'!K16&gt;0,IF(ISERROR(ROUND(('T1 NSA'!K16-('T1 NSA'!K39*'T1 NSA'!K43))/(('T1 NSA'!K39*'T1 NSA'!K42)-('T1 NSA'!K39*'T1 NSA'!K43)),$D$136)),"N/A",ROUND(('T1 NSA'!K16-('T1 NSA'!K39*'T1 NSA'!K43))/(('T1 NSA'!K39*'T1 NSA'!K42)-('T1 NSA'!K39*'T1 NSA'!K43)),$D$136))=ROUND('T1 NSA'!K44,$D$136),"N/A")</f>
        <v>N/A</v>
      </c>
      <c r="N136" s="267" t="str">
        <f>IF('T1 NSA'!L16&gt;0,IF(ISERROR(ROUND(('T1 NSA'!L16-('T1 NSA'!L39*'T1 NSA'!L43))/(('T1 NSA'!L39*'T1 NSA'!L42)-('T1 NSA'!L39*'T1 NSA'!L43)),$D$136)),"N/A",ROUND(('T1 NSA'!L16-('T1 NSA'!L39*'T1 NSA'!L43))/(('T1 NSA'!L39*'T1 NSA'!L42)-('T1 NSA'!L39*'T1 NSA'!L43)),$D$136))=ROUND('T1 NSA'!L44,$D$136),"N/A")</f>
        <v>N/A</v>
      </c>
      <c r="O136" s="267" t="str">
        <f>IF('T1 NSA'!M16&gt;0,IF(ISERROR(ROUND(('T1 NSA'!M16-('T1 NSA'!M39*'T1 NSA'!M43))/(('T1 NSA'!M39*'T1 NSA'!M42)-('T1 NSA'!M39*'T1 NSA'!M43)),$D$136)),"N/A",ROUND(('T1 NSA'!M16-('T1 NSA'!M39*'T1 NSA'!M43))/(('T1 NSA'!M39*'T1 NSA'!M42)-('T1 NSA'!M39*'T1 NSA'!M43)),$D$136))=ROUND('T1 NSA'!M44,$D$136),"N/A")</f>
        <v>N/A</v>
      </c>
      <c r="P136" s="267" t="str">
        <f>IF('T1 NSA'!N16&gt;0,IF(ISERROR(ROUND(('T1 NSA'!N16-('T1 NSA'!N39*'T1 NSA'!N43))/(('T1 NSA'!N39*'T1 NSA'!N42)-('T1 NSA'!N39*'T1 NSA'!N43)),$D$136)),"N/A",ROUND(('T1 NSA'!N16-('T1 NSA'!N39*'T1 NSA'!N43))/(('T1 NSA'!N39*'T1 NSA'!N42)-('T1 NSA'!N39*'T1 NSA'!N43)),$D$136))=ROUND('T1 NSA'!N44,$D$136),"N/A")</f>
        <v>N/A</v>
      </c>
      <c r="Q136" s="267" t="str">
        <f>IF('T1 NSA'!O16&gt;0,IF(ISERROR(ROUND(('T1 NSA'!O16-('T1 NSA'!O39*'T1 NSA'!O43))/(('T1 NSA'!O39*'T1 NSA'!O42)-('T1 NSA'!O39*'T1 NSA'!O43)),$D$136)),"N/A",ROUND(('T1 NSA'!O16-('T1 NSA'!O39*'T1 NSA'!O43))/(('T1 NSA'!O39*'T1 NSA'!O42)-('T1 NSA'!O39*'T1 NSA'!O43)),$D$136))=ROUND('T1 NSA'!O44,$D$136),"N/A")</f>
        <v>N/A</v>
      </c>
      <c r="R136" s="278"/>
    </row>
    <row r="137" spans="1:18" s="274" customFormat="1" ht="12" customHeight="1" outlineLevel="1">
      <c r="A137" s="269"/>
      <c r="B137" s="270"/>
      <c r="C137" s="290" t="s">
        <v>154</v>
      </c>
      <c r="D137" s="275"/>
      <c r="E137" s="291" t="str">
        <f>IF(ISERROR(ROUND(('T1 NSA'!C16-('T1 NSA'!C39*'T1 NSA'!C43))/(('T1 NSA'!C39*'T1 NSA'!C42)-('T1 NSA'!C39*'T1 NSA'!C43)),$D$136)),"N/A",ROUND(('T1 NSA'!C16-('T1 NSA'!C39*'T1 NSA'!C43))/(('T1 NSA'!C39*'T1 NSA'!C42)-('T1 NSA'!C39*'T1 NSA'!C43)),$D$136))</f>
        <v>N/A</v>
      </c>
      <c r="F137" s="291" t="str">
        <f>IF(ISERROR(ROUND(('T1 NSA'!D16-('T1 NSA'!D39*'T1 NSA'!D43))/(('T1 NSA'!D39*'T1 NSA'!D42)-('T1 NSA'!D39*'T1 NSA'!D43)),$D$136)),"N/A",ROUND(('T1 NSA'!D16-('T1 NSA'!D39*'T1 NSA'!D43))/(('T1 NSA'!D39*'T1 NSA'!D42)-('T1 NSA'!D39*'T1 NSA'!D43)),$D$136))</f>
        <v>N/A</v>
      </c>
      <c r="G137" s="291" t="str">
        <f>IF(ISERROR(ROUND(('T1 NSA'!E16-('T1 NSA'!E39*'T1 NSA'!E43))/(('T1 NSA'!E39*'T1 NSA'!E42)-('T1 NSA'!E39*'T1 NSA'!E43)),$D$136)),"N/A",ROUND(('T1 NSA'!E16-('T1 NSA'!E39*'T1 NSA'!E43))/(('T1 NSA'!E39*'T1 NSA'!E42)-('T1 NSA'!E39*'T1 NSA'!E43)),$D$136))</f>
        <v>N/A</v>
      </c>
      <c r="H137" s="291" t="str">
        <f>IF(ISERROR(ROUND(('T1 NSA'!F16-('T1 NSA'!F39*'T1 NSA'!F43))/(('T1 NSA'!F39*'T1 NSA'!F42)-('T1 NSA'!F39*'T1 NSA'!F43)),$D$136)),"N/A",ROUND(('T1 NSA'!F16-('T1 NSA'!F39*'T1 NSA'!F43))/(('T1 NSA'!F39*'T1 NSA'!F42)-('T1 NSA'!F39*'T1 NSA'!F43)),$D$136))</f>
        <v>N/A</v>
      </c>
      <c r="I137" s="291" t="str">
        <f>IF(ISERROR(ROUND(('T1 NSA'!G16-('T1 NSA'!G39*'T1 NSA'!G43))/(('T1 NSA'!G39*'T1 NSA'!G42)-('T1 NSA'!G39*'T1 NSA'!G43)),$D$136)),"N/A",ROUND(('T1 NSA'!G16-('T1 NSA'!G39*'T1 NSA'!G43))/(('T1 NSA'!G39*'T1 NSA'!G42)-('T1 NSA'!G39*'T1 NSA'!G43)),$D$136))</f>
        <v>N/A</v>
      </c>
      <c r="J137" s="291" t="str">
        <f>IF(ISERROR(ROUND(('T1 NSA'!H16-('T1 NSA'!H39*'T1 NSA'!H43))/(('T1 NSA'!H39*'T1 NSA'!H42)-('T1 NSA'!H39*'T1 NSA'!H43)),$D$136)),"N/A",ROUND(('T1 NSA'!H16-('T1 NSA'!H39*'T1 NSA'!H43))/(('T1 NSA'!H39*'T1 NSA'!H42)-('T1 NSA'!H39*'T1 NSA'!H43)),$D$136))</f>
        <v>N/A</v>
      </c>
      <c r="K137" s="291" t="str">
        <f>IF(ISERROR(ROUND(('T1 NSA'!I16-('T1 NSA'!I39*'T1 NSA'!I43))/(('T1 NSA'!I39*'T1 NSA'!I42)-('T1 NSA'!I39*'T1 NSA'!I43)),$D$136)),"N/A",ROUND(('T1 NSA'!I16-('T1 NSA'!I39*'T1 NSA'!I43))/(('T1 NSA'!I39*'T1 NSA'!I42)-('T1 NSA'!I39*'T1 NSA'!I43)),$D$136))</f>
        <v>N/A</v>
      </c>
      <c r="L137" s="291" t="str">
        <f>IF(ISERROR(ROUND(('T1 NSA'!J16-('T1 NSA'!J39*'T1 NSA'!J43))/(('T1 NSA'!J39*'T1 NSA'!J42)-('T1 NSA'!J39*'T1 NSA'!J43)),$D$136)),"N/A",ROUND(('T1 NSA'!J16-('T1 NSA'!J39*'T1 NSA'!J43))/(('T1 NSA'!J39*'T1 NSA'!J42)-('T1 NSA'!J39*'T1 NSA'!J43)),$D$136))</f>
        <v>N/A</v>
      </c>
      <c r="M137" s="291" t="str">
        <f>IF(ISERROR(ROUND(('T1 NSA'!K16-('T1 NSA'!K39*'T1 NSA'!K43))/(('T1 NSA'!K39*'T1 NSA'!K42)-('T1 NSA'!K39*'T1 NSA'!K43)),$D$136)),"N/A",ROUND(('T1 NSA'!K16-('T1 NSA'!K39*'T1 NSA'!K43))/(('T1 NSA'!K39*'T1 NSA'!K42)-('T1 NSA'!K39*'T1 NSA'!K43)),$D$136))</f>
        <v>N/A</v>
      </c>
      <c r="N137" s="291" t="str">
        <f>IF(ISERROR(ROUND(('T1 NSA'!L16-('T1 NSA'!L39*'T1 NSA'!L43))/(('T1 NSA'!L39*'T1 NSA'!L42)-('T1 NSA'!L39*'T1 NSA'!L43)),$D$136)),"N/A",ROUND(('T1 NSA'!L16-('T1 NSA'!L39*'T1 NSA'!L43))/(('T1 NSA'!L39*'T1 NSA'!L42)-('T1 NSA'!L39*'T1 NSA'!L43)),$D$136))</f>
        <v>N/A</v>
      </c>
      <c r="O137" s="291" t="str">
        <f>IF(ISERROR(ROUND(('T1 NSA'!M16-('T1 NSA'!M39*'T1 NSA'!M43))/(('T1 NSA'!M39*'T1 NSA'!M42)-('T1 NSA'!M39*'T1 NSA'!M43)),$D$136)),"N/A",ROUND(('T1 NSA'!M16-('T1 NSA'!M39*'T1 NSA'!M43))/(('T1 NSA'!M39*'T1 NSA'!M42)-('T1 NSA'!M39*'T1 NSA'!M43)),$D$136))</f>
        <v>N/A</v>
      </c>
      <c r="P137" s="291" t="str">
        <f>IF(ISERROR(ROUND(('T1 NSA'!N16-('T1 NSA'!N39*'T1 NSA'!N43))/(('T1 NSA'!N39*'T1 NSA'!N42)-('T1 NSA'!N39*'T1 NSA'!N43)),$D$136)),"N/A",ROUND(('T1 NSA'!N16-('T1 NSA'!N39*'T1 NSA'!N43))/(('T1 NSA'!N39*'T1 NSA'!N42)-('T1 NSA'!N39*'T1 NSA'!N43)),$D$136))</f>
        <v>N/A</v>
      </c>
      <c r="Q137" s="291" t="str">
        <f>IF(ISERROR(ROUND(('T1 NSA'!O16-('T1 NSA'!O39*'T1 NSA'!O43))/(('T1 NSA'!O39*'T1 NSA'!O42)-('T1 NSA'!O39*'T1 NSA'!O43)),$D$136)),"N/A",ROUND(('T1 NSA'!O16-('T1 NSA'!O39*'T1 NSA'!O43))/(('T1 NSA'!O39*'T1 NSA'!O42)-('T1 NSA'!O39*'T1 NSA'!O43)),$D$136))</f>
        <v>N/A</v>
      </c>
      <c r="R137" s="278"/>
    </row>
    <row r="138" spans="1:18" s="274" customFormat="1" ht="12" customHeight="1" outlineLevel="1">
      <c r="A138" s="269"/>
      <c r="B138" s="270"/>
      <c r="C138" s="290" t="s">
        <v>133</v>
      </c>
      <c r="D138" s="275"/>
      <c r="E138" s="310">
        <f>ROUND('T1 NSA'!C44,$D$136)</f>
        <v>0</v>
      </c>
      <c r="F138" s="310">
        <f>ROUND('T1 NSA'!D44,$D$136)</f>
        <v>0</v>
      </c>
      <c r="G138" s="310">
        <f>ROUND('T1 NSA'!E44,$D$136)</f>
        <v>0</v>
      </c>
      <c r="H138" s="310">
        <f>ROUND('T1 NSA'!F44,$D$136)</f>
        <v>0</v>
      </c>
      <c r="I138" s="310">
        <f>ROUND('T1 NSA'!G44,$D$136)</f>
        <v>0</v>
      </c>
      <c r="J138" s="310">
        <f>ROUND('T1 NSA'!H44,$D$136)</f>
        <v>0</v>
      </c>
      <c r="K138" s="310">
        <f>ROUND('T1 NSA'!I44,$D$136)</f>
        <v>0</v>
      </c>
      <c r="L138" s="310">
        <f>ROUND('T1 NSA'!J44,$D$136)</f>
        <v>0</v>
      </c>
      <c r="M138" s="310">
        <f>ROUND('T1 NSA'!K44,$D$136)</f>
        <v>0</v>
      </c>
      <c r="N138" s="310">
        <f>ROUND('T1 NSA'!L44,$D$136)</f>
        <v>0</v>
      </c>
      <c r="O138" s="310">
        <f>ROUND('T1 NSA'!M44,$D$136)</f>
        <v>0</v>
      </c>
      <c r="P138" s="310">
        <f>ROUND('T1 NSA'!N44,$D$136)</f>
        <v>0</v>
      </c>
      <c r="Q138" s="310">
        <f>ROUND('T1 NSA'!O44,$D$136)</f>
        <v>0</v>
      </c>
      <c r="R138" s="278"/>
    </row>
    <row r="139" spans="1:18" s="268" customFormat="1" ht="12" customHeight="1">
      <c r="A139" s="279" t="s">
        <v>134</v>
      </c>
      <c r="B139" s="264" t="s">
        <v>135</v>
      </c>
      <c r="C139" s="265" t="s">
        <v>136</v>
      </c>
      <c r="D139" s="266">
        <v>3</v>
      </c>
      <c r="E139" s="267" t="b">
        <f>ROUND(SUM('T1 NSA'!C36:C38),$D$139)=ROUND('T1 NSA'!C39,$D$139)</f>
        <v>1</v>
      </c>
      <c r="F139" s="267" t="b">
        <f>ROUND(SUM('T1 NSA'!D36:D38),$D$139)=ROUND('T1 NSA'!D39,$D$139)</f>
        <v>1</v>
      </c>
      <c r="G139" s="267" t="b">
        <f>ROUND(SUM('T1 NSA'!E36:E38),$D$139)=ROUND('T1 NSA'!E39,$D$139)</f>
        <v>1</v>
      </c>
      <c r="H139" s="267" t="b">
        <f>ROUND(SUM('T1 NSA'!F36:F38),$D$139)=ROUND('T1 NSA'!F39,$D$139)</f>
        <v>1</v>
      </c>
      <c r="I139" s="267" t="b">
        <f>ROUND(SUM('T1 NSA'!G36:G38),$D$139)=ROUND('T1 NSA'!G39,$D$139)</f>
        <v>1</v>
      </c>
      <c r="J139" s="267" t="b">
        <f>ROUND(SUM('T1 NSA'!H36:H38),$D$139)=ROUND('T1 NSA'!H39,$D$139)</f>
        <v>1</v>
      </c>
      <c r="K139" s="267" t="b">
        <f>ROUND(SUM('T1 NSA'!I36:I38),$D$139)=ROUND('T1 NSA'!I39,$D$139)</f>
        <v>1</v>
      </c>
      <c r="L139" s="267" t="b">
        <f>ROUND(SUM('T1 NSA'!J36:J38),$D$139)=ROUND('T1 NSA'!J39,$D$139)</f>
        <v>1</v>
      </c>
      <c r="M139" s="267" t="b">
        <f>ROUND(SUM('T1 NSA'!K36:K38),$D$139)=ROUND('T1 NSA'!K39,$D$139)</f>
        <v>1</v>
      </c>
      <c r="N139" s="267" t="b">
        <f>ROUND(SUM('T1 NSA'!L36:L38),$D$139)=ROUND('T1 NSA'!L39,$D$139)</f>
        <v>1</v>
      </c>
      <c r="O139" s="267" t="b">
        <f>ROUND(SUM('T1 NSA'!M36:M38),$D$139)=ROUND('T1 NSA'!M39,$D$139)</f>
        <v>1</v>
      </c>
      <c r="P139" s="267" t="b">
        <f>ROUND(SUM('T1 NSA'!N36:N38),$D$139)=ROUND('T1 NSA'!N39,$D$139)</f>
        <v>1</v>
      </c>
      <c r="Q139" s="267" t="b">
        <f>ROUND(SUM('T1 NSA'!O36:O38),$D$139)=ROUND('T1 NSA'!O39,$D$139)</f>
        <v>1</v>
      </c>
      <c r="R139" s="278"/>
    </row>
    <row r="140" spans="1:18" s="274" customFormat="1" ht="12" customHeight="1" outlineLevel="1">
      <c r="A140" s="281"/>
      <c r="B140" s="270"/>
      <c r="C140" s="271" t="s">
        <v>137</v>
      </c>
      <c r="D140" s="275"/>
      <c r="E140" s="273">
        <f>ROUND(SUM('T1 NSA'!C36:C38),$D$139)</f>
        <v>0</v>
      </c>
      <c r="F140" s="273">
        <f>ROUND(SUM('T1 NSA'!D36:D38),$D$139)</f>
        <v>0</v>
      </c>
      <c r="G140" s="273">
        <f>ROUND(SUM('T1 NSA'!E36:E38),$D$139)</f>
        <v>0</v>
      </c>
      <c r="H140" s="273">
        <f>ROUND(SUM('T1 NSA'!F36:F38),$D$139)</f>
        <v>0</v>
      </c>
      <c r="I140" s="273">
        <f>ROUND(SUM('T1 NSA'!G36:G38),$D$139)</f>
        <v>0</v>
      </c>
      <c r="J140" s="273">
        <f>ROUND(SUM('T1 NSA'!H36:H38),$D$139)</f>
        <v>0</v>
      </c>
      <c r="K140" s="273">
        <f>ROUND(SUM('T1 NSA'!I36:I38),$D$139)</f>
        <v>0</v>
      </c>
      <c r="L140" s="273">
        <f>ROUND(SUM('T1 NSA'!J36:J38),$D$139)</f>
        <v>0</v>
      </c>
      <c r="M140" s="273">
        <f>ROUND(SUM('T1 NSA'!K36:K38),$D$139)</f>
        <v>0</v>
      </c>
      <c r="N140" s="273">
        <f>ROUND(SUM('T1 NSA'!L36:L38),$D$139)</f>
        <v>0</v>
      </c>
      <c r="O140" s="273">
        <f>ROUND(SUM('T1 NSA'!M36:M38),$D$139)</f>
        <v>0</v>
      </c>
      <c r="P140" s="273">
        <f>ROUND(SUM('T1 NSA'!N36:N38),$D$139)</f>
        <v>0</v>
      </c>
      <c r="Q140" s="273">
        <f>ROUND(SUM('T1 NSA'!O36:O38),$D$139)</f>
        <v>0</v>
      </c>
      <c r="R140" s="278"/>
    </row>
    <row r="141" spans="1:18" s="274" customFormat="1" ht="12" customHeight="1" outlineLevel="1">
      <c r="A141" s="281"/>
      <c r="B141" s="270"/>
      <c r="C141" s="271" t="s">
        <v>138</v>
      </c>
      <c r="D141" s="275"/>
      <c r="E141" s="273">
        <f>ROUND('T1 NSA'!C39,$D$139)</f>
        <v>0</v>
      </c>
      <c r="F141" s="273">
        <f>ROUND('T1 NSA'!D39,$D$139)</f>
        <v>0</v>
      </c>
      <c r="G141" s="273">
        <f>ROUND('T1 NSA'!E39,$D$139)</f>
        <v>0</v>
      </c>
      <c r="H141" s="273">
        <f>ROUND('T1 NSA'!F39,$D$139)</f>
        <v>0</v>
      </c>
      <c r="I141" s="273">
        <f>ROUND('T1 NSA'!G39,$D$139)</f>
        <v>0</v>
      </c>
      <c r="J141" s="273">
        <f>ROUND('T1 NSA'!H39,$D$139)</f>
        <v>0</v>
      </c>
      <c r="K141" s="273">
        <f>ROUND('T1 NSA'!I39,$D$139)</f>
        <v>0</v>
      </c>
      <c r="L141" s="273">
        <f>ROUND('T1 NSA'!J39,$D$139)</f>
        <v>0</v>
      </c>
      <c r="M141" s="273">
        <f>ROUND('T1 NSA'!K39,$D$139)</f>
        <v>0</v>
      </c>
      <c r="N141" s="273">
        <f>ROUND('T1 NSA'!L39,$D$139)</f>
        <v>0</v>
      </c>
      <c r="O141" s="273">
        <f>ROUND('T1 NSA'!M39,$D$139)</f>
        <v>0</v>
      </c>
      <c r="P141" s="273">
        <f>ROUND('T1 NSA'!N39,$D$139)</f>
        <v>0</v>
      </c>
      <c r="Q141" s="273">
        <f>ROUND('T1 NSA'!O39,$D$139)</f>
        <v>0</v>
      </c>
      <c r="R141" s="278"/>
    </row>
    <row r="142" spans="1:18" s="268" customFormat="1" ht="12" customHeight="1">
      <c r="A142" s="263" t="s">
        <v>139</v>
      </c>
      <c r="B142" s="264" t="s">
        <v>135</v>
      </c>
      <c r="C142" s="289" t="s">
        <v>140</v>
      </c>
      <c r="D142" s="266">
        <v>3</v>
      </c>
      <c r="E142" s="267" t="b">
        <f>IF(ROUND('T1 NSA'!C39,$D$142)=0,ROUND('T1 NSA'!C16,$D$142)=0,TRUE)</f>
        <v>1</v>
      </c>
      <c r="F142" s="267" t="b">
        <f>IF(ROUND('T1 NSA'!D39,$D$142)=0,ROUND('T1 NSA'!D16,$D$142)=0,TRUE)</f>
        <v>1</v>
      </c>
      <c r="G142" s="267" t="b">
        <f>IF(ROUND('T1 NSA'!E39,$D$142)=0,ROUND('T1 NSA'!E16,$D$142)=0,TRUE)</f>
        <v>1</v>
      </c>
      <c r="H142" s="267" t="b">
        <f>IF(ROUND('T1 NSA'!F39,$D$142)=0,ROUND('T1 NSA'!F16,$D$142)=0,TRUE)</f>
        <v>1</v>
      </c>
      <c r="I142" s="267" t="b">
        <f>IF(ROUND('T1 NSA'!G39,$D$142)=0,ROUND('T1 NSA'!G16,$D$142)=0,TRUE)</f>
        <v>1</v>
      </c>
      <c r="J142" s="267" t="b">
        <f>IF(ROUND('T1 NSA'!H39,$D$142)=0,ROUND('T1 NSA'!H16,$D$142)=0,TRUE)</f>
        <v>1</v>
      </c>
      <c r="K142" s="267" t="b">
        <f>IF(ROUND('T1 NSA'!I39,$D$142)=0,ROUND('T1 NSA'!I16,$D$142)=0,TRUE)</f>
        <v>1</v>
      </c>
      <c r="L142" s="267" t="b">
        <f>IF(ROUND('T1 NSA'!J39,$D$142)=0,ROUND('T1 NSA'!J16,$D$142)=0,TRUE)</f>
        <v>1</v>
      </c>
      <c r="M142" s="267" t="b">
        <f>IF(ROUND('T1 NSA'!K39,$D$142)=0,ROUND('T1 NSA'!K16,$D$142)=0,TRUE)</f>
        <v>1</v>
      </c>
      <c r="N142" s="267" t="b">
        <f>IF(ROUND('T1 NSA'!L39,$D$142)=0,ROUND('T1 NSA'!L16,$D$142)=0,TRUE)</f>
        <v>1</v>
      </c>
      <c r="O142" s="267" t="b">
        <f>IF(ROUND('T1 NSA'!M39,$D$142)=0,ROUND('T1 NSA'!M16,$D$142)=0,TRUE)</f>
        <v>1</v>
      </c>
      <c r="P142" s="267" t="b">
        <f>IF(ROUND('T1 NSA'!N39,$D$142)=0,ROUND('T1 NSA'!N16,$D$142)=0,TRUE)</f>
        <v>1</v>
      </c>
      <c r="Q142" s="267" t="b">
        <f>IF(ROUND('T1 NSA'!O39,$D$142)=0,ROUND('T1 NSA'!O16,$D$142)=0,TRUE)</f>
        <v>1</v>
      </c>
      <c r="R142" s="278"/>
    </row>
    <row r="143" spans="1:18" s="274" customFormat="1" ht="12" customHeight="1" outlineLevel="1">
      <c r="A143" s="269"/>
      <c r="B143" s="270"/>
      <c r="C143" s="271" t="s">
        <v>138</v>
      </c>
      <c r="D143" s="275"/>
      <c r="E143" s="273">
        <f>ROUND('T1 NSA'!C39,$D$142)</f>
        <v>0</v>
      </c>
      <c r="F143" s="273">
        <f>ROUND('T1 NSA'!D39,$D$142)</f>
        <v>0</v>
      </c>
      <c r="G143" s="273">
        <f>ROUND('T1 NSA'!E39,$D$142)</f>
        <v>0</v>
      </c>
      <c r="H143" s="273">
        <f>ROUND('T1 NSA'!F39,$D$142)</f>
        <v>0</v>
      </c>
      <c r="I143" s="273">
        <f>ROUND('T1 NSA'!G39,$D$142)</f>
        <v>0</v>
      </c>
      <c r="J143" s="273">
        <f>ROUND('T1 NSA'!H39,$D$142)</f>
        <v>0</v>
      </c>
      <c r="K143" s="273">
        <f>ROUND('T1 NSA'!I39,$D$142)</f>
        <v>0</v>
      </c>
      <c r="L143" s="273">
        <f>ROUND('T1 NSA'!J39,$D$142)</f>
        <v>0</v>
      </c>
      <c r="M143" s="273">
        <f>ROUND('T1 NSA'!K39,$D$142)</f>
        <v>0</v>
      </c>
      <c r="N143" s="273">
        <f>ROUND('T1 NSA'!L39,$D$142)</f>
        <v>0</v>
      </c>
      <c r="O143" s="273">
        <f>ROUND('T1 NSA'!M39,$D$142)</f>
        <v>0</v>
      </c>
      <c r="P143" s="273">
        <f>ROUND('T1 NSA'!N39,$D$142)</f>
        <v>0</v>
      </c>
      <c r="Q143" s="273">
        <f>ROUND('T1 NSA'!O39,$D$142)</f>
        <v>0</v>
      </c>
      <c r="R143" s="278"/>
    </row>
    <row r="144" spans="1:18" s="274" customFormat="1" ht="12" customHeight="1" outlineLevel="1">
      <c r="A144" s="269"/>
      <c r="B144" s="270"/>
      <c r="C144" s="271" t="s">
        <v>141</v>
      </c>
      <c r="D144" s="275"/>
      <c r="E144" s="273">
        <f>ROUND('T1 NSA'!C16,$D$142)</f>
        <v>0</v>
      </c>
      <c r="F144" s="273">
        <f>ROUND('T1 NSA'!D16,$D$142)</f>
        <v>0</v>
      </c>
      <c r="G144" s="273">
        <f>ROUND('T1 NSA'!E16,$D$142)</f>
        <v>0</v>
      </c>
      <c r="H144" s="273">
        <f>ROUND('T1 NSA'!F16,$D$142)</f>
        <v>0</v>
      </c>
      <c r="I144" s="273">
        <f>ROUND('T1 NSA'!G16,$D$142)</f>
        <v>0</v>
      </c>
      <c r="J144" s="273">
        <f>ROUND('T1 NSA'!H16,$D$142)</f>
        <v>0</v>
      </c>
      <c r="K144" s="273">
        <f>ROUND('T1 NSA'!I16,$D$142)</f>
        <v>0</v>
      </c>
      <c r="L144" s="273">
        <f>ROUND('T1 NSA'!J16,$D$142)</f>
        <v>0</v>
      </c>
      <c r="M144" s="273">
        <f>ROUND('T1 NSA'!K16,$D$142)</f>
        <v>0</v>
      </c>
      <c r="N144" s="273">
        <f>ROUND('T1 NSA'!L16,$D$142)</f>
        <v>0</v>
      </c>
      <c r="O144" s="273">
        <f>ROUND('T1 NSA'!M16,$D$142)</f>
        <v>0</v>
      </c>
      <c r="P144" s="273">
        <f>ROUND('T1 NSA'!N16,$D$142)</f>
        <v>0</v>
      </c>
      <c r="Q144" s="273">
        <f>ROUND('T1 NSA'!O16,$D$142)</f>
        <v>0</v>
      </c>
      <c r="R144" s="278"/>
    </row>
    <row r="145" spans="1:12" s="295" customFormat="1">
      <c r="A145" s="293"/>
      <c r="B145" s="294"/>
      <c r="D145" s="296"/>
      <c r="E145" s="296"/>
      <c r="F145" s="296"/>
      <c r="G145" s="296"/>
      <c r="H145" s="296"/>
      <c r="I145" s="296"/>
      <c r="J145" s="296"/>
      <c r="K145" s="296"/>
      <c r="L145" s="296"/>
    </row>
  </sheetData>
  <autoFilter ref="A10:AC144"/>
  <mergeCells count="11">
    <mergeCell ref="A7:B7"/>
    <mergeCell ref="A9:C9"/>
    <mergeCell ref="M8:Q8"/>
    <mergeCell ref="K8:L8"/>
    <mergeCell ref="E8:J8"/>
    <mergeCell ref="A6:B6"/>
    <mergeCell ref="A1:C1"/>
    <mergeCell ref="A2:B2"/>
    <mergeCell ref="A3:B3"/>
    <mergeCell ref="A4:B4"/>
    <mergeCell ref="A5:B5"/>
  </mergeCells>
  <conditionalFormatting sqref="E11:Q11 E14:Q14 E17:Q17 E20:Q20 F25:Q25 F28:Q28 E71:Q71 E35:Q35 E41:Q41 E53:Q53 E50:Q50 E59:Q59 E56:Q56 E81:Q81 E78:Q78 E75:Q75 E38:Q38 F44:Q44 E90:Q90 E99:Q99 E96:Q96 E93:Q93 E84:Q84 E108:Q108 E47:Q47 E87:Q87 E62:Q62 E102:Q102 E124:Q124 E127:Q127 E130:Q130 E133:Q133 E139:Q139">
    <cfRule type="containsErrors" dxfId="44" priority="153" stopIfTrue="1">
      <formula>ISERROR(E11)</formula>
    </cfRule>
    <cfRule type="expression" dxfId="43" priority="162" stopIfTrue="1">
      <formula>OR(E12=0,E13=0)</formula>
    </cfRule>
    <cfRule type="cellIs" dxfId="42" priority="163" stopIfTrue="1" operator="equal">
      <formula>FALSE</formula>
    </cfRule>
    <cfRule type="cellIs" dxfId="41" priority="164" stopIfTrue="1" operator="equal">
      <formula>TRUE</formula>
    </cfRule>
    <cfRule type="containsText" dxfId="40" priority="165" stopIfTrue="1" operator="containsText" text="N/A">
      <formula>NOT(ISERROR(SEARCH("N/A",E11)))</formula>
    </cfRule>
  </conditionalFormatting>
  <conditionalFormatting sqref="E65:Q65 E105:Q105 E136:Q136">
    <cfRule type="containsErrors" dxfId="39" priority="147" stopIfTrue="1">
      <formula>ISERROR(E65)</formula>
    </cfRule>
    <cfRule type="expression" dxfId="38" priority="158" stopIfTrue="1">
      <formula>(E66=0)</formula>
    </cfRule>
    <cfRule type="cellIs" dxfId="37" priority="159" stopIfTrue="1" operator="equal">
      <formula>FALSE</formula>
    </cfRule>
    <cfRule type="cellIs" dxfId="36" priority="160" stopIfTrue="1" operator="equal">
      <formula>TRUE</formula>
    </cfRule>
    <cfRule type="containsText" dxfId="35" priority="161" stopIfTrue="1" operator="containsText" text="N/A">
      <formula>NOT(ISERROR(SEARCH("N/A",E65)))</formula>
    </cfRule>
  </conditionalFormatting>
  <conditionalFormatting sqref="E111:Q111 E142:Q142">
    <cfRule type="containsErrors" dxfId="34" priority="148" stopIfTrue="1">
      <formula>ISERROR(E111)</formula>
    </cfRule>
    <cfRule type="cellIs" dxfId="33" priority="149" stopIfTrue="1" operator="equal">
      <formula>FALSE</formula>
    </cfRule>
    <cfRule type="expression" dxfId="32" priority="150" stopIfTrue="1">
      <formula>OR(E112=0,E113=0)</formula>
    </cfRule>
    <cfRule type="cellIs" dxfId="31" priority="151" stopIfTrue="1" operator="equal">
      <formula>TRUE</formula>
    </cfRule>
    <cfRule type="containsText" dxfId="30" priority="152" stopIfTrue="1" operator="containsText" text="N/A">
      <formula>NOT(ISERROR(SEARCH("N/A",E111)))</formula>
    </cfRule>
  </conditionalFormatting>
  <conditionalFormatting sqref="E31:Q31">
    <cfRule type="containsErrors" dxfId="29" priority="126" stopIfTrue="1">
      <formula>ISERROR(E31)</formula>
    </cfRule>
    <cfRule type="expression" dxfId="28" priority="127" stopIfTrue="1">
      <formula>OR(E32=0,E33=0)</formula>
    </cfRule>
    <cfRule type="cellIs" dxfId="27" priority="128" stopIfTrue="1" operator="equal">
      <formula>FALSE</formula>
    </cfRule>
    <cfRule type="cellIs" dxfId="26" priority="129" stopIfTrue="1" operator="equal">
      <formula>TRUE</formula>
    </cfRule>
    <cfRule type="containsText" dxfId="25" priority="130" stopIfTrue="1" operator="containsText" text="N/A">
      <formula>NOT(ISERROR(SEARCH("N/A",E31)))</formula>
    </cfRule>
  </conditionalFormatting>
  <conditionalFormatting sqref="E118:Q118">
    <cfRule type="containsErrors" dxfId="24" priority="46" stopIfTrue="1">
      <formula>ISERROR(E118)</formula>
    </cfRule>
    <cfRule type="expression" dxfId="23" priority="47" stopIfTrue="1">
      <formula>OR(E119=0,E120=0)</formula>
    </cfRule>
    <cfRule type="cellIs" dxfId="22" priority="48" stopIfTrue="1" operator="equal">
      <formula>FALSE</formula>
    </cfRule>
    <cfRule type="cellIs" dxfId="21" priority="49" stopIfTrue="1" operator="equal">
      <formula>TRUE</formula>
    </cfRule>
    <cfRule type="containsText" dxfId="20" priority="50" stopIfTrue="1" operator="containsText" text="N/A">
      <formula>NOT(ISERROR(SEARCH("N/A",E118)))</formula>
    </cfRule>
  </conditionalFormatting>
  <conditionalFormatting sqref="E115:Q115">
    <cfRule type="containsErrors" dxfId="19" priority="51" stopIfTrue="1">
      <formula>ISERROR(E115)</formula>
    </cfRule>
    <cfRule type="expression" dxfId="18" priority="52" stopIfTrue="1">
      <formula>OR(E116=0,E117=0)</formula>
    </cfRule>
    <cfRule type="cellIs" dxfId="17" priority="53" stopIfTrue="1" operator="equal">
      <formula>FALSE</formula>
    </cfRule>
    <cfRule type="cellIs" dxfId="16" priority="54" stopIfTrue="1" operator="equal">
      <formula>TRUE</formula>
    </cfRule>
    <cfRule type="containsText" dxfId="15" priority="55" stopIfTrue="1" operator="containsText" text="N/A">
      <formula>NOT(ISERROR(SEARCH("N/A",E115)))</formula>
    </cfRule>
  </conditionalFormatting>
  <conditionalFormatting sqref="E121:Q121">
    <cfRule type="containsErrors" dxfId="14" priority="41" stopIfTrue="1">
      <formula>ISERROR(E121)</formula>
    </cfRule>
    <cfRule type="expression" dxfId="13" priority="42" stopIfTrue="1">
      <formula>OR(E122=0,E123=0)</formula>
    </cfRule>
    <cfRule type="cellIs" dxfId="12" priority="43" stopIfTrue="1" operator="equal">
      <formula>FALSE</formula>
    </cfRule>
    <cfRule type="cellIs" dxfId="11" priority="44" stopIfTrue="1" operator="equal">
      <formula>TRUE</formula>
    </cfRule>
    <cfRule type="containsText" dxfId="10" priority="45" stopIfTrue="1" operator="containsText" text="N/A">
      <formula>NOT(ISERROR(SEARCH("N/A",E121)))</formula>
    </cfRule>
  </conditionalFormatting>
  <conditionalFormatting sqref="K23:Q23">
    <cfRule type="containsErrors" dxfId="9" priority="166" stopIfTrue="1">
      <formula>ISERROR(K23)</formula>
    </cfRule>
    <cfRule type="expression" dxfId="8" priority="167" stopIfTrue="1">
      <formula>OR(K24=0,#REF!=0)</formula>
    </cfRule>
    <cfRule type="cellIs" dxfId="7" priority="168" stopIfTrue="1" operator="equal">
      <formula>FALSE</formula>
    </cfRule>
    <cfRule type="cellIs" dxfId="6" priority="169" stopIfTrue="1" operator="equal">
      <formula>TRUE</formula>
    </cfRule>
    <cfRule type="containsText" dxfId="5" priority="170" stopIfTrue="1" operator="containsText" text="N/A">
      <formula>NOT(ISERROR(SEARCH("N/A",K23)))</formula>
    </cfRule>
  </conditionalFormatting>
  <conditionalFormatting sqref="E68:Q68">
    <cfRule type="containsErrors" dxfId="4" priority="1" stopIfTrue="1">
      <formula>ISERROR(E68)</formula>
    </cfRule>
    <cfRule type="expression" dxfId="3" priority="2" stopIfTrue="1">
      <formula>OR(E69=0,E70=0)</formula>
    </cfRule>
    <cfRule type="cellIs" dxfId="2" priority="3" stopIfTrue="1" operator="equal">
      <formula>FALSE</formula>
    </cfRule>
    <cfRule type="cellIs" dxfId="1" priority="4" stopIfTrue="1" operator="equal">
      <formula>TRUE</formula>
    </cfRule>
    <cfRule type="containsText" dxfId="0" priority="5" stopIfTrue="1" operator="containsText" text="N/A">
      <formula>NOT(ISERROR(SEARCH("N/A",E68)))</formula>
    </cfRule>
  </conditionalFormatting>
  <pageMargins left="0.70866141732283472" right="0.70866141732283472" top="0.43307086614173229" bottom="0.74803149606299213" header="0.31496062992125984" footer="0.31496062992125984"/>
  <pageSetup paperSize="8" scale="41" fitToHeight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/>
    <pageSetUpPr fitToPage="1"/>
  </sheetPr>
  <dimension ref="A1:W178"/>
  <sheetViews>
    <sheetView showGridLines="0" zoomScaleNormal="100" workbookViewId="0">
      <selection activeCell="O89" sqref="O89"/>
    </sheetView>
  </sheetViews>
  <sheetFormatPr defaultColWidth="12.5703125" defaultRowHeight="12" customHeight="1"/>
  <cols>
    <col min="1" max="1" width="12.5703125" style="673" customWidth="1"/>
    <col min="2" max="2" width="2.140625" style="674" customWidth="1"/>
    <col min="3" max="3" width="52.5703125" style="674" customWidth="1"/>
    <col min="4" max="5" width="10" style="674" customWidth="1"/>
    <col min="6" max="6" width="10" style="312" customWidth="1"/>
    <col min="7" max="9" width="10" style="674" customWidth="1"/>
    <col min="10" max="10" width="10.7109375" style="674" customWidth="1"/>
    <col min="11" max="11" width="3.42578125" style="674" customWidth="1"/>
    <col min="12" max="12" width="13.5703125" style="674" customWidth="1"/>
    <col min="13" max="13" width="7.7109375" style="674" customWidth="1"/>
    <col min="14" max="14" width="8.42578125" style="674" bestFit="1" customWidth="1"/>
    <col min="15" max="15" width="7.7109375" style="674" customWidth="1"/>
    <col min="16" max="16" width="16.42578125" style="674" customWidth="1"/>
    <col min="17" max="24" width="7.7109375" style="674" customWidth="1"/>
    <col min="25" max="16384" width="12.5703125" style="674"/>
  </cols>
  <sheetData>
    <row r="1" spans="1:23" ht="12" customHeight="1">
      <c r="C1" s="1433" t="s">
        <v>243</v>
      </c>
      <c r="D1" s="1433"/>
      <c r="E1" s="1433"/>
      <c r="F1" s="1433"/>
      <c r="G1" s="1433"/>
      <c r="H1" s="1433"/>
      <c r="I1" s="1433"/>
      <c r="J1" s="1433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</row>
    <row r="2" spans="1:23" ht="12" customHeight="1">
      <c r="C2" s="676"/>
      <c r="D2" s="676"/>
      <c r="E2" s="676"/>
      <c r="G2" s="676"/>
      <c r="H2" s="676"/>
      <c r="I2" s="676"/>
      <c r="J2" s="676"/>
      <c r="K2" s="676"/>
    </row>
    <row r="3" spans="1:23" ht="12" customHeight="1">
      <c r="C3" s="677" t="str">
        <f>'T1'!A3</f>
        <v>Hungary</v>
      </c>
      <c r="D3" s="676"/>
      <c r="E3" s="676"/>
      <c r="G3" s="676"/>
      <c r="H3" s="676"/>
      <c r="I3" s="676"/>
      <c r="J3" s="676"/>
      <c r="K3" s="676"/>
    </row>
    <row r="4" spans="1:23" ht="12" customHeight="1">
      <c r="C4" s="678" t="str">
        <f>'T1'!A4</f>
        <v>Currency: HUF</v>
      </c>
      <c r="D4" s="676"/>
      <c r="E4" s="676"/>
      <c r="G4" s="676"/>
      <c r="H4" s="676"/>
      <c r="I4" s="676"/>
      <c r="J4" s="676"/>
      <c r="K4" s="676"/>
    </row>
    <row r="5" spans="1:23" ht="12" customHeight="1">
      <c r="C5" s="679" t="str">
        <f>'T1'!A5</f>
        <v>All entities</v>
      </c>
      <c r="D5" s="676"/>
      <c r="E5" s="680"/>
      <c r="G5" s="681"/>
      <c r="H5" s="676"/>
      <c r="I5" s="676"/>
      <c r="J5" s="676"/>
      <c r="K5" s="676"/>
    </row>
    <row r="6" spans="1:23" ht="12" customHeight="1">
      <c r="C6" s="682"/>
      <c r="D6" s="682"/>
      <c r="E6" s="682"/>
      <c r="F6" s="682"/>
      <c r="G6" s="682"/>
      <c r="H6" s="682"/>
      <c r="I6" s="682"/>
      <c r="J6" s="682"/>
      <c r="K6" s="682"/>
    </row>
    <row r="7" spans="1:23" ht="12" customHeight="1">
      <c r="A7" s="673" t="s">
        <v>244</v>
      </c>
      <c r="C7" s="683" t="s">
        <v>245</v>
      </c>
      <c r="D7" s="684" t="s">
        <v>246</v>
      </c>
      <c r="E7" s="685">
        <v>2020</v>
      </c>
      <c r="F7" s="686">
        <v>2021</v>
      </c>
      <c r="G7" s="686">
        <v>2022</v>
      </c>
      <c r="H7" s="686">
        <v>2023</v>
      </c>
      <c r="I7" s="687">
        <v>2024</v>
      </c>
      <c r="J7" s="683" t="s">
        <v>247</v>
      </c>
      <c r="K7" s="676"/>
    </row>
    <row r="8" spans="1:23" ht="11.1" customHeight="1">
      <c r="B8" s="688"/>
      <c r="C8" s="689"/>
      <c r="D8" s="689"/>
      <c r="E8" s="689"/>
      <c r="F8" s="689"/>
      <c r="G8" s="689"/>
      <c r="H8" s="689"/>
      <c r="I8" s="689"/>
      <c r="J8" s="689"/>
      <c r="K8" s="676"/>
    </row>
    <row r="9" spans="1:23" ht="12" customHeight="1">
      <c r="A9" s="690">
        <v>2018</v>
      </c>
      <c r="B9" s="688"/>
      <c r="C9" s="691" t="s">
        <v>248</v>
      </c>
      <c r="D9" s="692">
        <f>'T3 ANSP'!D9+'T3 MET'!D9+'T3 NSA'!D9</f>
        <v>-1454593.6963883166</v>
      </c>
      <c r="E9" s="693">
        <f>'T3 ANSP'!E9+'T3 MET'!E9+'T3 NSA'!E9</f>
        <v>-1454593.6963883166</v>
      </c>
      <c r="F9" s="694">
        <f>'T3 ANSP'!F9+'T3 MET'!F9+'T3 NSA'!F9</f>
        <v>0</v>
      </c>
      <c r="G9" s="695">
        <f>'T3 ANSP'!G9+'T3 MET'!G9+'T3 NSA'!G9</f>
        <v>0</v>
      </c>
      <c r="H9" s="695">
        <f>'T3 ANSP'!H9+'T3 MET'!H9+'T3 NSA'!H9</f>
        <v>0</v>
      </c>
      <c r="I9" s="696">
        <f>'T3 ANSP'!I9+'T3 MET'!I9+'T3 NSA'!I9</f>
        <v>0</v>
      </c>
      <c r="J9" s="697">
        <f>'T3 ANSP'!J9+'T3 MET'!J9+'T3 NSA'!J9</f>
        <v>0</v>
      </c>
      <c r="L9" s="698"/>
    </row>
    <row r="10" spans="1:23" ht="12" hidden="1" customHeight="1">
      <c r="A10" s="690">
        <v>2019</v>
      </c>
      <c r="B10" s="688"/>
      <c r="C10" s="699" t="s">
        <v>249</v>
      </c>
      <c r="D10" s="700">
        <f>'T3 ANSP'!D10+'T3 MET'!D10+'T3 NSA'!D10</f>
        <v>0</v>
      </c>
      <c r="E10" s="701">
        <f>'T3 ANSP'!E10+'T3 MET'!E10+'T3 NSA'!E10</f>
        <v>0</v>
      </c>
      <c r="F10" s="702">
        <f>'T3 ANSP'!F10+'T3 MET'!F10+'T3 NSA'!F10</f>
        <v>0</v>
      </c>
      <c r="G10" s="703">
        <f>'T3 ANSP'!G10+'T3 MET'!G10+'T3 NSA'!G10</f>
        <v>0</v>
      </c>
      <c r="H10" s="703">
        <f>'T3 ANSP'!H10+'T3 MET'!H10+'T3 NSA'!H10</f>
        <v>0</v>
      </c>
      <c r="I10" s="704">
        <f>'T3 ANSP'!I10+'T3 MET'!I10+'T3 NSA'!I10</f>
        <v>0</v>
      </c>
      <c r="J10" s="705">
        <f>'T3 ANSP'!J10+'T3 MET'!J10+'T3 NSA'!J10</f>
        <v>0</v>
      </c>
      <c r="L10" s="698"/>
    </row>
    <row r="11" spans="1:23" ht="12" hidden="1" customHeight="1">
      <c r="A11" s="690" t="s">
        <v>250</v>
      </c>
      <c r="B11" s="688"/>
      <c r="C11" s="706" t="s">
        <v>251</v>
      </c>
      <c r="D11" s="707">
        <f>'T3 ANSP'!D11+'T3 MET'!D11+'T3 NSA'!D11</f>
        <v>-1454593.6963883166</v>
      </c>
      <c r="E11" s="708">
        <f>'T3 ANSP'!E11+'T3 MET'!E11+'T3 NSA'!E11</f>
        <v>-1454593.6963883166</v>
      </c>
      <c r="F11" s="709">
        <f>'T3 ANSP'!F11+'T3 MET'!F11+'T3 NSA'!F11</f>
        <v>0</v>
      </c>
      <c r="G11" s="710">
        <f>'T3 ANSP'!G11+'T3 MET'!G11+'T3 NSA'!G11</f>
        <v>0</v>
      </c>
      <c r="H11" s="710">
        <f>'T3 ANSP'!H11+'T3 MET'!H11+'T3 NSA'!H11</f>
        <v>0</v>
      </c>
      <c r="I11" s="711">
        <f>'T3 ANSP'!I11+'T3 MET'!I11+'T3 NSA'!I11</f>
        <v>0</v>
      </c>
      <c r="J11" s="712">
        <f>'T3 ANSP'!J11+'T3 MET'!J11+'T3 NSA'!J11</f>
        <v>0</v>
      </c>
      <c r="L11" s="698"/>
    </row>
    <row r="12" spans="1:23" ht="12" hidden="1" customHeight="1">
      <c r="A12" s="690">
        <v>2020</v>
      </c>
      <c r="B12" s="688"/>
      <c r="C12" s="691" t="s">
        <v>252</v>
      </c>
      <c r="D12" s="692">
        <f>'T3 ANSP'!D12+'T3 MET'!D12+'T3 NSA'!D12</f>
        <v>0</v>
      </c>
      <c r="E12" s="713">
        <f>'T3 ANSP'!E12+'T3 MET'!E12+'T3 NSA'!E12</f>
        <v>0</v>
      </c>
      <c r="F12" s="694">
        <f>'T3 ANSP'!F12+'T3 MET'!F12+'T3 NSA'!F12</f>
        <v>0</v>
      </c>
      <c r="G12" s="714">
        <f>'T3 ANSP'!G12+'T3 MET'!G12+'T3 NSA'!G12</f>
        <v>0</v>
      </c>
      <c r="H12" s="695">
        <f>'T3 ANSP'!H12+'T3 MET'!H12+'T3 NSA'!H12</f>
        <v>0</v>
      </c>
      <c r="I12" s="696">
        <f>'T3 ANSP'!I12+'T3 MET'!I12+'T3 NSA'!I12</f>
        <v>0</v>
      </c>
      <c r="J12" s="697">
        <f>'T3 ANSP'!J12+'T3 MET'!J12+'T3 NSA'!J12</f>
        <v>0</v>
      </c>
      <c r="L12" s="698"/>
    </row>
    <row r="13" spans="1:23" ht="12" hidden="1" customHeight="1">
      <c r="A13" s="690">
        <v>2021</v>
      </c>
      <c r="B13" s="688"/>
      <c r="C13" s="699" t="s">
        <v>253</v>
      </c>
      <c r="D13" s="700">
        <f>'T3 ANSP'!D13+'T3 MET'!D13+'T3 NSA'!D13</f>
        <v>0</v>
      </c>
      <c r="E13" s="701">
        <f>'T3 ANSP'!E13+'T3 MET'!E13+'T3 NSA'!E13</f>
        <v>0</v>
      </c>
      <c r="F13" s="715">
        <f>'T3 ANSP'!F13+'T3 MET'!F13+'T3 NSA'!F13</f>
        <v>0</v>
      </c>
      <c r="G13" s="703">
        <f>'T3 ANSP'!G13+'T3 MET'!G13+'T3 NSA'!G13</f>
        <v>0</v>
      </c>
      <c r="H13" s="716">
        <f>'T3 ANSP'!H13+'T3 MET'!H13+'T3 NSA'!H13</f>
        <v>0</v>
      </c>
      <c r="I13" s="704">
        <f>'T3 ANSP'!I13+'T3 MET'!I13+'T3 NSA'!I13</f>
        <v>0</v>
      </c>
      <c r="J13" s="705">
        <f>'T3 ANSP'!J13+'T3 MET'!J13+'T3 NSA'!J13</f>
        <v>0</v>
      </c>
      <c r="L13" s="698"/>
    </row>
    <row r="14" spans="1:23" ht="12" hidden="1" customHeight="1">
      <c r="A14" s="690">
        <v>2022</v>
      </c>
      <c r="B14" s="688"/>
      <c r="C14" s="699" t="s">
        <v>254</v>
      </c>
      <c r="D14" s="700">
        <f>'T3 ANSP'!D14+'T3 MET'!D14+'T3 NSA'!D14</f>
        <v>0</v>
      </c>
      <c r="E14" s="701">
        <f>'T3 ANSP'!E14+'T3 MET'!E14+'T3 NSA'!E14</f>
        <v>0</v>
      </c>
      <c r="F14" s="715">
        <f>'T3 ANSP'!F14+'T3 MET'!F14+'T3 NSA'!F14</f>
        <v>0</v>
      </c>
      <c r="G14" s="703">
        <f>'T3 ANSP'!G14+'T3 MET'!G14+'T3 NSA'!G14</f>
        <v>0</v>
      </c>
      <c r="H14" s="703">
        <f>'T3 ANSP'!H14+'T3 MET'!H14+'T3 NSA'!H14</f>
        <v>0</v>
      </c>
      <c r="I14" s="717">
        <f>'T3 ANSP'!I14+'T3 MET'!I14+'T3 NSA'!I14</f>
        <v>0</v>
      </c>
      <c r="J14" s="705">
        <f>'T3 ANSP'!J14+'T3 MET'!J14+'T3 NSA'!J14</f>
        <v>0</v>
      </c>
      <c r="L14" s="698"/>
    </row>
    <row r="15" spans="1:23" ht="12" hidden="1" customHeight="1">
      <c r="A15" s="690">
        <v>2023</v>
      </c>
      <c r="B15" s="688"/>
      <c r="C15" s="699" t="s">
        <v>255</v>
      </c>
      <c r="D15" s="700">
        <f>'T3 ANSP'!D15+'T3 MET'!D15+'T3 NSA'!D15</f>
        <v>0</v>
      </c>
      <c r="E15" s="701">
        <f>'T3 ANSP'!E15+'T3 MET'!E15+'T3 NSA'!E15</f>
        <v>0</v>
      </c>
      <c r="F15" s="715">
        <f>'T3 ANSP'!F15+'T3 MET'!F15+'T3 NSA'!F15</f>
        <v>0</v>
      </c>
      <c r="G15" s="703">
        <f>'T3 ANSP'!G15+'T3 MET'!G15+'T3 NSA'!G15</f>
        <v>0</v>
      </c>
      <c r="H15" s="703">
        <f>'T3 ANSP'!H15+'T3 MET'!H15+'T3 NSA'!H15</f>
        <v>0</v>
      </c>
      <c r="I15" s="704">
        <f>'T3 ANSP'!I15+'T3 MET'!I15+'T3 NSA'!I15</f>
        <v>0</v>
      </c>
      <c r="J15" s="718">
        <f>'T3 ANSP'!J15+'T3 MET'!J15+'T3 NSA'!J15</f>
        <v>0</v>
      </c>
      <c r="L15" s="698"/>
    </row>
    <row r="16" spans="1:23" ht="12" hidden="1" customHeight="1">
      <c r="A16" s="690">
        <v>2024</v>
      </c>
      <c r="B16" s="688"/>
      <c r="C16" s="719" t="s">
        <v>256</v>
      </c>
      <c r="D16" s="720">
        <f>'T3 ANSP'!D16+'T3 MET'!D16+'T3 NSA'!D16</f>
        <v>0</v>
      </c>
      <c r="E16" s="721">
        <f>'T3 ANSP'!E16+'T3 MET'!E16+'T3 NSA'!E16</f>
        <v>0</v>
      </c>
      <c r="F16" s="722">
        <f>'T3 ANSP'!F16+'T3 MET'!F16+'T3 NSA'!F16</f>
        <v>0</v>
      </c>
      <c r="G16" s="722">
        <f>'T3 ANSP'!G16+'T3 MET'!G16+'T3 NSA'!G16</f>
        <v>0</v>
      </c>
      <c r="H16" s="722">
        <f>'T3 ANSP'!H16+'T3 MET'!H16+'T3 NSA'!H16</f>
        <v>0</v>
      </c>
      <c r="I16" s="723">
        <f>'T3 ANSP'!I16+'T3 MET'!I16+'T3 NSA'!I16</f>
        <v>0</v>
      </c>
      <c r="J16" s="724">
        <f>'T3 ANSP'!J16+'T3 MET'!J16+'T3 NSA'!J16</f>
        <v>0</v>
      </c>
      <c r="L16" s="698"/>
    </row>
    <row r="17" spans="1:12" ht="12" hidden="1" customHeight="1">
      <c r="A17" s="673" t="s">
        <v>257</v>
      </c>
      <c r="B17" s="688"/>
      <c r="C17" s="725" t="s">
        <v>258</v>
      </c>
      <c r="D17" s="726">
        <f>'T3 ANSP'!D17+'T3 MET'!D17+'T3 NSA'!D17</f>
        <v>-1454593.6963883166</v>
      </c>
      <c r="E17" s="727">
        <f>'T3 ANSP'!E17+'T3 MET'!E17+'T3 NSA'!E17</f>
        <v>-1454593.6963883166</v>
      </c>
      <c r="F17" s="728">
        <f>'T3 ANSP'!F17+'T3 MET'!F17+'T3 NSA'!F17</f>
        <v>0</v>
      </c>
      <c r="G17" s="728">
        <f>'T3 ANSP'!G17+'T3 MET'!G17+'T3 NSA'!G17</f>
        <v>0</v>
      </c>
      <c r="H17" s="728">
        <f>'T3 ANSP'!H17+'T3 MET'!H17+'T3 NSA'!H17</f>
        <v>0</v>
      </c>
      <c r="I17" s="729">
        <f>'T3 ANSP'!I17+'T3 MET'!I17+'T3 NSA'!I17</f>
        <v>0</v>
      </c>
      <c r="J17" s="726">
        <f>'T3 ANSP'!J17+'T3 MET'!J17+'T3 NSA'!J17</f>
        <v>0</v>
      </c>
      <c r="L17" s="698"/>
    </row>
    <row r="18" spans="1:12" ht="4.1500000000000004" hidden="1" customHeight="1">
      <c r="A18" s="730"/>
      <c r="B18" s="688"/>
      <c r="D18" s="731"/>
      <c r="E18" s="731"/>
      <c r="F18" s="731"/>
      <c r="G18" s="731"/>
      <c r="H18" s="731"/>
      <c r="I18" s="731"/>
      <c r="J18" s="731"/>
      <c r="L18" s="698"/>
    </row>
    <row r="19" spans="1:12" ht="12.6" customHeight="1">
      <c r="A19" s="673">
        <v>2017</v>
      </c>
      <c r="B19" s="688"/>
      <c r="C19" s="732" t="s">
        <v>259</v>
      </c>
      <c r="D19" s="733">
        <f>'T3 ANSP'!D19+'T3 MET'!D19+'T3 NSA'!D19</f>
        <v>0</v>
      </c>
      <c r="E19" s="734">
        <f>'T3 ANSP'!E19+'T3 MET'!E19+'T3 NSA'!E19</f>
        <v>0</v>
      </c>
      <c r="F19" s="714">
        <f>'T3 ANSP'!F19+'T3 MET'!F19+'T3 NSA'!F19</f>
        <v>0</v>
      </c>
      <c r="G19" s="714">
        <f>'T3 ANSP'!G19+'T3 MET'!G19+'T3 NSA'!G19</f>
        <v>0</v>
      </c>
      <c r="H19" s="714">
        <f>'T3 ANSP'!H19+'T3 MET'!H19+'T3 NSA'!H19</f>
        <v>0</v>
      </c>
      <c r="I19" s="735">
        <f>'T3 ANSP'!I19+'T3 MET'!I19+'T3 NSA'!I19</f>
        <v>0</v>
      </c>
      <c r="J19" s="692">
        <f>'T3 ANSP'!J19+'T3 MET'!J19+'T3 NSA'!J19</f>
        <v>0</v>
      </c>
      <c r="L19" s="698"/>
    </row>
    <row r="20" spans="1:12" ht="12" customHeight="1">
      <c r="A20" s="673">
        <v>2018</v>
      </c>
      <c r="B20" s="688"/>
      <c r="C20" s="736" t="s">
        <v>260</v>
      </c>
      <c r="D20" s="1395">
        <f>'T3 ANSP'!D20+'T3 MET'!D20+'T3 NSA'!D20</f>
        <v>-7477431.0638826499</v>
      </c>
      <c r="E20" s="737">
        <f>'T3 ANSP'!E20+'T3 MET'!E20+'T3 NSA'!E20</f>
        <v>-7477431.0638826499</v>
      </c>
      <c r="F20" s="716">
        <f>'T3 ANSP'!F20+'T3 MET'!F20+'T3 NSA'!F20</f>
        <v>0</v>
      </c>
      <c r="G20" s="716">
        <f>'T3 ANSP'!G20+'T3 MET'!G20+'T3 NSA'!G20</f>
        <v>0</v>
      </c>
      <c r="H20" s="716">
        <f>'T3 ANSP'!H20+'T3 MET'!H20+'T3 NSA'!H20</f>
        <v>0</v>
      </c>
      <c r="I20" s="717">
        <f>'T3 ANSP'!I20+'T3 MET'!I20+'T3 NSA'!I20</f>
        <v>0</v>
      </c>
      <c r="J20" s="700">
        <f>'T3 ANSP'!J20+'T3 MET'!J20+'T3 NSA'!J20</f>
        <v>0</v>
      </c>
      <c r="L20" s="698"/>
    </row>
    <row r="21" spans="1:12" ht="12" hidden="1" customHeight="1">
      <c r="A21" s="673">
        <v>2019</v>
      </c>
      <c r="B21" s="688"/>
      <c r="C21" s="736" t="s">
        <v>261</v>
      </c>
      <c r="D21" s="738">
        <f>'T3 ANSP'!D21+'T3 MET'!D21+'T3 NSA'!D21</f>
        <v>0</v>
      </c>
      <c r="E21" s="701">
        <f>'T3 ANSP'!E21+'T3 MET'!E21+'T3 NSA'!E21</f>
        <v>0</v>
      </c>
      <c r="F21" s="716">
        <f>'T3 ANSP'!F21+'T3 MET'!F21+'T3 NSA'!F21</f>
        <v>0</v>
      </c>
      <c r="G21" s="716">
        <f>'T3 ANSP'!G21+'T3 MET'!G21+'T3 NSA'!G21</f>
        <v>0</v>
      </c>
      <c r="H21" s="716">
        <f>'T3 ANSP'!H21+'T3 MET'!H21+'T3 NSA'!H21</f>
        <v>0</v>
      </c>
      <c r="I21" s="717">
        <f>'T3 ANSP'!I21+'T3 MET'!I21+'T3 NSA'!I21</f>
        <v>0</v>
      </c>
      <c r="J21" s="700">
        <f>'T3 ANSP'!J21+'T3 MET'!J21+'T3 NSA'!J21</f>
        <v>0</v>
      </c>
      <c r="L21" s="698"/>
    </row>
    <row r="22" spans="1:12" ht="12" hidden="1" customHeight="1">
      <c r="A22" s="690" t="s">
        <v>250</v>
      </c>
      <c r="B22" s="688"/>
      <c r="C22" s="706" t="s">
        <v>262</v>
      </c>
      <c r="D22" s="707">
        <f>'T3 ANSP'!D22+'T3 MET'!D22+'T3 NSA'!D22</f>
        <v>-7477431.0638826499</v>
      </c>
      <c r="E22" s="708">
        <f>'T3 ANSP'!E22+'T3 MET'!E22+'T3 NSA'!E22</f>
        <v>-7477431.0638826499</v>
      </c>
      <c r="F22" s="709">
        <f>'T3 ANSP'!F22+'T3 MET'!F22+'T3 NSA'!F22</f>
        <v>0</v>
      </c>
      <c r="G22" s="709">
        <f>'T3 ANSP'!G22+'T3 MET'!G22+'T3 NSA'!G22</f>
        <v>0</v>
      </c>
      <c r="H22" s="709">
        <f>'T3 ANSP'!H22+'T3 MET'!H22+'T3 NSA'!H22</f>
        <v>0</v>
      </c>
      <c r="I22" s="739">
        <f>'T3 ANSP'!I22+'T3 MET'!I22+'T3 NSA'!I22</f>
        <v>0</v>
      </c>
      <c r="J22" s="707">
        <f>'T3 ANSP'!J22+'T3 MET'!J22+'T3 NSA'!J22</f>
        <v>0</v>
      </c>
      <c r="L22" s="698"/>
    </row>
    <row r="23" spans="1:12" ht="12" hidden="1" customHeight="1">
      <c r="A23" s="673">
        <v>2020</v>
      </c>
      <c r="B23" s="688"/>
      <c r="C23" s="699" t="s">
        <v>263</v>
      </c>
      <c r="D23" s="692">
        <f>'T3 ANSP'!D23+'T3 MET'!D23+'T3 NSA'!D23</f>
        <v>0</v>
      </c>
      <c r="E23" s="713">
        <f>'T3 ANSP'!E23+'T3 MET'!E23+'T3 NSA'!E23</f>
        <v>0</v>
      </c>
      <c r="F23" s="694">
        <f>'T3 ANSP'!F23+'T3 MET'!F23+'T3 NSA'!F23</f>
        <v>0</v>
      </c>
      <c r="G23" s="714">
        <f>'T3 ANSP'!G23+'T3 MET'!G23+'T3 NSA'!G23</f>
        <v>0</v>
      </c>
      <c r="H23" s="695">
        <f>'T3 ANSP'!H23+'T3 MET'!H23+'T3 NSA'!H23</f>
        <v>0</v>
      </c>
      <c r="I23" s="696">
        <f>'T3 ANSP'!I23+'T3 MET'!I23+'T3 NSA'!I23</f>
        <v>0</v>
      </c>
      <c r="J23" s="697">
        <f>'T3 ANSP'!J23+'T3 MET'!J23+'T3 NSA'!J23</f>
        <v>0</v>
      </c>
      <c r="L23" s="698"/>
    </row>
    <row r="24" spans="1:12" ht="12" hidden="1" customHeight="1">
      <c r="A24" s="673">
        <v>2021</v>
      </c>
      <c r="B24" s="688"/>
      <c r="C24" s="699" t="s">
        <v>264</v>
      </c>
      <c r="D24" s="700">
        <f>'T3 ANSP'!D24+'T3 MET'!D24+'T3 NSA'!D24</f>
        <v>0</v>
      </c>
      <c r="E24" s="701">
        <f>'T3 ANSP'!E24+'T3 MET'!E24+'T3 NSA'!E24</f>
        <v>0</v>
      </c>
      <c r="F24" s="715">
        <f>'T3 ANSP'!F24+'T3 MET'!F24+'T3 NSA'!F24</f>
        <v>0</v>
      </c>
      <c r="G24" s="703">
        <f>'T3 ANSP'!G24+'T3 MET'!G24+'T3 NSA'!G24</f>
        <v>0</v>
      </c>
      <c r="H24" s="716">
        <f>'T3 ANSP'!H24+'T3 MET'!H24+'T3 NSA'!H24</f>
        <v>0</v>
      </c>
      <c r="I24" s="704">
        <f>'T3 ANSP'!I24+'T3 MET'!I24+'T3 NSA'!I24</f>
        <v>0</v>
      </c>
      <c r="J24" s="705">
        <f>'T3 ANSP'!J24+'T3 MET'!J24+'T3 NSA'!J24</f>
        <v>0</v>
      </c>
      <c r="L24" s="698"/>
    </row>
    <row r="25" spans="1:12" ht="12" hidden="1" customHeight="1">
      <c r="A25" s="673">
        <v>2022</v>
      </c>
      <c r="B25" s="688"/>
      <c r="C25" s="699" t="s">
        <v>265</v>
      </c>
      <c r="D25" s="700">
        <f>'T3 ANSP'!D25+'T3 MET'!D25+'T3 NSA'!D25</f>
        <v>0</v>
      </c>
      <c r="E25" s="701">
        <f>'T3 ANSP'!E25+'T3 MET'!E25+'T3 NSA'!E25</f>
        <v>0</v>
      </c>
      <c r="F25" s="715">
        <f>'T3 ANSP'!F25+'T3 MET'!F25+'T3 NSA'!F25</f>
        <v>0</v>
      </c>
      <c r="G25" s="703">
        <f>'T3 ANSP'!G25+'T3 MET'!G25+'T3 NSA'!G25</f>
        <v>0</v>
      </c>
      <c r="H25" s="703">
        <f>'T3 ANSP'!H25+'T3 MET'!H25+'T3 NSA'!H25</f>
        <v>0</v>
      </c>
      <c r="I25" s="717">
        <f>'T3 ANSP'!I25+'T3 MET'!I25+'T3 NSA'!I25</f>
        <v>0</v>
      </c>
      <c r="J25" s="705">
        <f>'T3 ANSP'!J25+'T3 MET'!J25+'T3 NSA'!J25</f>
        <v>0</v>
      </c>
      <c r="L25" s="698"/>
    </row>
    <row r="26" spans="1:12" ht="12" hidden="1" customHeight="1">
      <c r="A26" s="673">
        <v>2023</v>
      </c>
      <c r="B26" s="688"/>
      <c r="C26" s="699" t="s">
        <v>266</v>
      </c>
      <c r="D26" s="700">
        <f>'T3 ANSP'!D26+'T3 MET'!D26+'T3 NSA'!D26</f>
        <v>0</v>
      </c>
      <c r="E26" s="701">
        <f>'T3 ANSP'!E26+'T3 MET'!E26+'T3 NSA'!E26</f>
        <v>0</v>
      </c>
      <c r="F26" s="715">
        <f>'T3 ANSP'!F26+'T3 MET'!F26+'T3 NSA'!F26</f>
        <v>0</v>
      </c>
      <c r="G26" s="703">
        <f>'T3 ANSP'!G26+'T3 MET'!G26+'T3 NSA'!G26</f>
        <v>0</v>
      </c>
      <c r="H26" s="703">
        <f>'T3 ANSP'!H26+'T3 MET'!H26+'T3 NSA'!H26</f>
        <v>0</v>
      </c>
      <c r="I26" s="704">
        <f>'T3 ANSP'!I26+'T3 MET'!I26+'T3 NSA'!I26</f>
        <v>0</v>
      </c>
      <c r="J26" s="718">
        <f>'T3 ANSP'!J26+'T3 MET'!J26+'T3 NSA'!J26</f>
        <v>0</v>
      </c>
      <c r="L26" s="698"/>
    </row>
    <row r="27" spans="1:12" ht="12" hidden="1" customHeight="1">
      <c r="A27" s="673">
        <v>2024</v>
      </c>
      <c r="B27" s="688"/>
      <c r="C27" s="719" t="s">
        <v>267</v>
      </c>
      <c r="D27" s="720">
        <f>'T3 ANSP'!D27+'T3 MET'!D27+'T3 NSA'!D27</f>
        <v>0</v>
      </c>
      <c r="E27" s="721">
        <f>'T3 ANSP'!E27+'T3 MET'!E27+'T3 NSA'!E27</f>
        <v>0</v>
      </c>
      <c r="F27" s="722">
        <f>'T3 ANSP'!F27+'T3 MET'!F27+'T3 NSA'!F27</f>
        <v>0</v>
      </c>
      <c r="G27" s="722">
        <f>'T3 ANSP'!G27+'T3 MET'!G27+'T3 NSA'!G27</f>
        <v>0</v>
      </c>
      <c r="H27" s="722">
        <f>'T3 ANSP'!H27+'T3 MET'!H27+'T3 NSA'!H27</f>
        <v>0</v>
      </c>
      <c r="I27" s="723">
        <f>'T3 ANSP'!I27+'T3 MET'!I27+'T3 NSA'!I27</f>
        <v>0</v>
      </c>
      <c r="J27" s="724">
        <f>'T3 ANSP'!J27+'T3 MET'!J27+'T3 NSA'!J27</f>
        <v>0</v>
      </c>
      <c r="L27" s="698"/>
    </row>
    <row r="28" spans="1:12" ht="12" hidden="1" customHeight="1">
      <c r="A28" s="673" t="s">
        <v>257</v>
      </c>
      <c r="B28" s="688"/>
      <c r="C28" s="725" t="s">
        <v>268</v>
      </c>
      <c r="D28" s="726">
        <f>'T3 ANSP'!D28+'T3 MET'!D28+'T3 NSA'!D28</f>
        <v>-7477431.0638826499</v>
      </c>
      <c r="E28" s="727">
        <f>'T3 ANSP'!E28+'T3 MET'!E28+'T3 NSA'!E28</f>
        <v>-7477431.0638826499</v>
      </c>
      <c r="F28" s="728">
        <f>'T3 ANSP'!F28+'T3 MET'!F28+'T3 NSA'!F28</f>
        <v>0</v>
      </c>
      <c r="G28" s="728">
        <f>'T3 ANSP'!G28+'T3 MET'!G28+'T3 NSA'!G28</f>
        <v>0</v>
      </c>
      <c r="H28" s="728">
        <f>'T3 ANSP'!H28+'T3 MET'!H28+'T3 NSA'!H28</f>
        <v>0</v>
      </c>
      <c r="I28" s="729">
        <f>'T3 ANSP'!I28+'T3 MET'!I28+'T3 NSA'!I28</f>
        <v>0</v>
      </c>
      <c r="J28" s="726">
        <f>'T3 ANSP'!J28+'T3 MET'!J28+'T3 NSA'!J28</f>
        <v>0</v>
      </c>
      <c r="L28" s="698"/>
    </row>
    <row r="29" spans="1:12" ht="4.1500000000000004" hidden="1" customHeight="1">
      <c r="A29" s="730"/>
      <c r="B29" s="688"/>
      <c r="D29" s="731"/>
      <c r="E29" s="731"/>
      <c r="F29" s="731"/>
      <c r="G29" s="731"/>
      <c r="H29" s="731"/>
      <c r="I29" s="731"/>
      <c r="J29" s="731"/>
      <c r="L29" s="698"/>
    </row>
    <row r="30" spans="1:12" ht="12" hidden="1" customHeight="1">
      <c r="A30" s="673">
        <v>2020</v>
      </c>
      <c r="B30" s="688"/>
      <c r="C30" s="740" t="s">
        <v>269</v>
      </c>
      <c r="D30" s="741">
        <f>'T3 ANSP'!D30+'T3 MET'!D30+'T3 NSA'!D30</f>
        <v>0</v>
      </c>
      <c r="E30" s="713">
        <f>'T3 ANSP'!E30+'T3 MET'!E30+'T3 NSA'!E30</f>
        <v>0</v>
      </c>
      <c r="F30" s="694">
        <f>'T3 ANSP'!F30+'T3 MET'!F30+'T3 NSA'!F30</f>
        <v>0</v>
      </c>
      <c r="G30" s="714">
        <f>'T3 ANSP'!G30+'T3 MET'!G30+'T3 NSA'!G30</f>
        <v>0</v>
      </c>
      <c r="H30" s="695">
        <f>'T3 ANSP'!H30+'T3 MET'!H30+'T3 NSA'!H30</f>
        <v>0</v>
      </c>
      <c r="I30" s="696">
        <f>'T3 ANSP'!I30+'T3 MET'!I30+'T3 NSA'!I30</f>
        <v>0</v>
      </c>
      <c r="J30" s="692">
        <f>'T3 ANSP'!J30+'T3 MET'!J30+'T3 NSA'!J30</f>
        <v>0</v>
      </c>
      <c r="L30" s="698"/>
    </row>
    <row r="31" spans="1:12" ht="12" hidden="1" customHeight="1">
      <c r="A31" s="673">
        <v>2021</v>
      </c>
      <c r="B31" s="688"/>
      <c r="C31" s="742" t="s">
        <v>270</v>
      </c>
      <c r="D31" s="743">
        <f>'T3 ANSP'!D31+'T3 MET'!D31+'T3 NSA'!D31</f>
        <v>0</v>
      </c>
      <c r="E31" s="701">
        <f>'T3 ANSP'!E31+'T3 MET'!E31+'T3 NSA'!E31</f>
        <v>0</v>
      </c>
      <c r="F31" s="715">
        <f>'T3 ANSP'!F31+'T3 MET'!F31+'T3 NSA'!F31</f>
        <v>0</v>
      </c>
      <c r="G31" s="703">
        <f>'T3 ANSP'!G31+'T3 MET'!G31+'T3 NSA'!G31</f>
        <v>0</v>
      </c>
      <c r="H31" s="716">
        <f>'T3 ANSP'!H31+'T3 MET'!H31+'T3 NSA'!H31</f>
        <v>0</v>
      </c>
      <c r="I31" s="704">
        <f>'T3 ANSP'!I31+'T3 MET'!I31+'T3 NSA'!I31</f>
        <v>0</v>
      </c>
      <c r="J31" s="700">
        <f>'T3 ANSP'!J31+'T3 MET'!J31+'T3 NSA'!J31</f>
        <v>0</v>
      </c>
      <c r="L31" s="698"/>
    </row>
    <row r="32" spans="1:12" ht="12" hidden="1" customHeight="1">
      <c r="A32" s="673">
        <v>2022</v>
      </c>
      <c r="B32" s="688"/>
      <c r="C32" s="742" t="s">
        <v>271</v>
      </c>
      <c r="D32" s="743">
        <f>'T3 ANSP'!D32+'T3 MET'!D32+'T3 NSA'!D32</f>
        <v>0</v>
      </c>
      <c r="E32" s="701">
        <f>'T3 ANSP'!E32+'T3 MET'!E32+'T3 NSA'!E32</f>
        <v>0</v>
      </c>
      <c r="F32" s="715">
        <f>'T3 ANSP'!F32+'T3 MET'!F32+'T3 NSA'!F32</f>
        <v>0</v>
      </c>
      <c r="G32" s="703">
        <f>'T3 ANSP'!G32+'T3 MET'!G32+'T3 NSA'!G32</f>
        <v>0</v>
      </c>
      <c r="H32" s="703">
        <f>'T3 ANSP'!H32+'T3 MET'!H32+'T3 NSA'!H32</f>
        <v>0</v>
      </c>
      <c r="I32" s="717">
        <f>'T3 ANSP'!I32+'T3 MET'!I32+'T3 NSA'!I32</f>
        <v>0</v>
      </c>
      <c r="J32" s="700">
        <f>'T3 ANSP'!J32+'T3 MET'!J32+'T3 NSA'!J32</f>
        <v>0</v>
      </c>
      <c r="L32" s="698"/>
    </row>
    <row r="33" spans="1:12" ht="12" hidden="1" customHeight="1">
      <c r="A33" s="673">
        <v>2023</v>
      </c>
      <c r="B33" s="688"/>
      <c r="C33" s="742" t="s">
        <v>272</v>
      </c>
      <c r="D33" s="743">
        <f>'T3 ANSP'!D33+'T3 MET'!D33+'T3 NSA'!D33</f>
        <v>0</v>
      </c>
      <c r="E33" s="701">
        <f>'T3 ANSP'!E33+'T3 MET'!E33+'T3 NSA'!E33</f>
        <v>0</v>
      </c>
      <c r="F33" s="715">
        <f>'T3 ANSP'!F33+'T3 MET'!F33+'T3 NSA'!F33</f>
        <v>0</v>
      </c>
      <c r="G33" s="703">
        <f>'T3 ANSP'!G33+'T3 MET'!G33+'T3 NSA'!G33</f>
        <v>0</v>
      </c>
      <c r="H33" s="703">
        <f>'T3 ANSP'!H33+'T3 MET'!H33+'T3 NSA'!H33</f>
        <v>0</v>
      </c>
      <c r="I33" s="704">
        <f>'T3 ANSP'!I33+'T3 MET'!I33+'T3 NSA'!I33</f>
        <v>0</v>
      </c>
      <c r="J33" s="700">
        <f>'T3 ANSP'!J33+'T3 MET'!J33+'T3 NSA'!J33</f>
        <v>0</v>
      </c>
      <c r="L33" s="698"/>
    </row>
    <row r="34" spans="1:12" ht="12" hidden="1" customHeight="1">
      <c r="A34" s="673">
        <v>2024</v>
      </c>
      <c r="B34" s="688"/>
      <c r="C34" s="744" t="s">
        <v>273</v>
      </c>
      <c r="D34" s="745">
        <f>'T3 ANSP'!D34+'T3 MET'!D34+'T3 NSA'!D34</f>
        <v>0</v>
      </c>
      <c r="E34" s="721">
        <f>'T3 ANSP'!E34+'T3 MET'!E34+'T3 NSA'!E34</f>
        <v>0</v>
      </c>
      <c r="F34" s="722">
        <f>'T3 ANSP'!F34+'T3 MET'!F34+'T3 NSA'!F34</f>
        <v>0</v>
      </c>
      <c r="G34" s="722">
        <f>'T3 ANSP'!G34+'T3 MET'!G34+'T3 NSA'!G34</f>
        <v>0</v>
      </c>
      <c r="H34" s="722">
        <f>'T3 ANSP'!H34+'T3 MET'!H34+'T3 NSA'!H34</f>
        <v>0</v>
      </c>
      <c r="I34" s="723">
        <f>'T3 ANSP'!I34+'T3 MET'!I34+'T3 NSA'!I34</f>
        <v>0</v>
      </c>
      <c r="J34" s="724">
        <f>'T3 ANSP'!J34+'T3 MET'!J34+'T3 NSA'!J34</f>
        <v>0</v>
      </c>
      <c r="L34" s="698"/>
    </row>
    <row r="35" spans="1:12" ht="12" hidden="1" customHeight="1">
      <c r="A35" s="673" t="s">
        <v>257</v>
      </c>
      <c r="B35" s="688"/>
      <c r="C35" s="725" t="s">
        <v>274</v>
      </c>
      <c r="D35" s="726">
        <f>'T3 ANSP'!D35+'T3 MET'!D35+'T3 NSA'!D35</f>
        <v>0</v>
      </c>
      <c r="E35" s="727">
        <f>'T3 ANSP'!E35+'T3 MET'!E35+'T3 NSA'!E35</f>
        <v>0</v>
      </c>
      <c r="F35" s="728">
        <f>'T3 ANSP'!F35+'T3 MET'!F35+'T3 NSA'!F35</f>
        <v>0</v>
      </c>
      <c r="G35" s="728">
        <f>'T3 ANSP'!G35+'T3 MET'!G35+'T3 NSA'!G35</f>
        <v>0</v>
      </c>
      <c r="H35" s="728">
        <f>'T3 ANSP'!H35+'T3 MET'!H35+'T3 NSA'!H35</f>
        <v>0</v>
      </c>
      <c r="I35" s="729">
        <f>'T3 ANSP'!I35+'T3 MET'!I35+'T3 NSA'!I35</f>
        <v>0</v>
      </c>
      <c r="J35" s="726">
        <f>'T3 ANSP'!J35+'T3 MET'!J35+'T3 NSA'!J35</f>
        <v>0</v>
      </c>
      <c r="L35" s="698"/>
    </row>
    <row r="36" spans="1:12" ht="4.1500000000000004" hidden="1" customHeight="1">
      <c r="A36" s="730"/>
      <c r="B36" s="688"/>
      <c r="D36" s="731"/>
      <c r="E36" s="731"/>
      <c r="F36" s="731"/>
      <c r="G36" s="731"/>
      <c r="H36" s="731"/>
      <c r="I36" s="731"/>
      <c r="J36" s="731"/>
      <c r="L36" s="698"/>
    </row>
    <row r="37" spans="1:12" ht="12" hidden="1" customHeight="1">
      <c r="A37" s="673">
        <v>2020</v>
      </c>
      <c r="B37" s="688"/>
      <c r="C37" s="740" t="s">
        <v>275</v>
      </c>
      <c r="D37" s="741">
        <f>'T3 ANSP'!D37+'T3 MET'!D37+'T3 NSA'!D37</f>
        <v>0</v>
      </c>
      <c r="E37" s="713">
        <f>'T3 ANSP'!E37+'T3 MET'!E37+'T3 NSA'!E37</f>
        <v>0</v>
      </c>
      <c r="F37" s="694">
        <f>'T3 ANSP'!F37+'T3 MET'!F37+'T3 NSA'!F37</f>
        <v>0</v>
      </c>
      <c r="G37" s="714">
        <f>'T3 ANSP'!G37+'T3 MET'!G37+'T3 NSA'!G37</f>
        <v>0</v>
      </c>
      <c r="H37" s="695">
        <f>'T3 ANSP'!H37+'T3 MET'!H37+'T3 NSA'!H37</f>
        <v>0</v>
      </c>
      <c r="I37" s="696">
        <f>'T3 ANSP'!I37+'T3 MET'!I37+'T3 NSA'!I37</f>
        <v>0</v>
      </c>
      <c r="J37" s="697">
        <f>'T3 ANSP'!J37+'T3 MET'!J37+'T3 NSA'!J37</f>
        <v>0</v>
      </c>
      <c r="L37" s="698"/>
    </row>
    <row r="38" spans="1:12" ht="12" hidden="1" customHeight="1">
      <c r="A38" s="673">
        <v>2021</v>
      </c>
      <c r="B38" s="688"/>
      <c r="C38" s="742" t="s">
        <v>276</v>
      </c>
      <c r="D38" s="743">
        <f>'T3 ANSP'!D38+'T3 MET'!D38+'T3 NSA'!D38</f>
        <v>0</v>
      </c>
      <c r="E38" s="701">
        <f>'T3 ANSP'!E38+'T3 MET'!E38+'T3 NSA'!E38</f>
        <v>0</v>
      </c>
      <c r="F38" s="715">
        <f>'T3 ANSP'!F38+'T3 MET'!F38+'T3 NSA'!F38</f>
        <v>0</v>
      </c>
      <c r="G38" s="703">
        <f>'T3 ANSP'!G38+'T3 MET'!G38+'T3 NSA'!G38</f>
        <v>0</v>
      </c>
      <c r="H38" s="716">
        <f>'T3 ANSP'!H38+'T3 MET'!H38+'T3 NSA'!H38</f>
        <v>0</v>
      </c>
      <c r="I38" s="704">
        <f>'T3 ANSP'!I38+'T3 MET'!I38+'T3 NSA'!I38</f>
        <v>0</v>
      </c>
      <c r="J38" s="705">
        <f>'T3 ANSP'!J38+'T3 MET'!J38+'T3 NSA'!J38</f>
        <v>0</v>
      </c>
      <c r="L38" s="698"/>
    </row>
    <row r="39" spans="1:12" ht="12" hidden="1" customHeight="1">
      <c r="A39" s="673">
        <v>2022</v>
      </c>
      <c r="B39" s="688"/>
      <c r="C39" s="742" t="s">
        <v>277</v>
      </c>
      <c r="D39" s="743">
        <f>'T3 ANSP'!D39+'T3 MET'!D39+'T3 NSA'!D39</f>
        <v>0</v>
      </c>
      <c r="E39" s="701">
        <f>'T3 ANSP'!E39+'T3 MET'!E39+'T3 NSA'!E39</f>
        <v>0</v>
      </c>
      <c r="F39" s="715">
        <f>'T3 ANSP'!F39+'T3 MET'!F39+'T3 NSA'!F39</f>
        <v>0</v>
      </c>
      <c r="G39" s="703">
        <f>'T3 ANSP'!G39+'T3 MET'!G39+'T3 NSA'!G39</f>
        <v>0</v>
      </c>
      <c r="H39" s="703">
        <f>'T3 ANSP'!H39+'T3 MET'!H39+'T3 NSA'!H39</f>
        <v>0</v>
      </c>
      <c r="I39" s="717">
        <f>'T3 ANSP'!I39+'T3 MET'!I39+'T3 NSA'!I39</f>
        <v>0</v>
      </c>
      <c r="J39" s="705">
        <f>'T3 ANSP'!J39+'T3 MET'!J39+'T3 NSA'!J39</f>
        <v>0</v>
      </c>
      <c r="L39" s="698"/>
    </row>
    <row r="40" spans="1:12" ht="12" hidden="1" customHeight="1">
      <c r="A40" s="673">
        <v>2023</v>
      </c>
      <c r="B40" s="688"/>
      <c r="C40" s="742" t="s">
        <v>278</v>
      </c>
      <c r="D40" s="743">
        <f>'T3 ANSP'!D40+'T3 MET'!D40+'T3 NSA'!D40</f>
        <v>0</v>
      </c>
      <c r="E40" s="701">
        <f>'T3 ANSP'!E40+'T3 MET'!E40+'T3 NSA'!E40</f>
        <v>0</v>
      </c>
      <c r="F40" s="715">
        <f>'T3 ANSP'!F40+'T3 MET'!F40+'T3 NSA'!F40</f>
        <v>0</v>
      </c>
      <c r="G40" s="703">
        <f>'T3 ANSP'!G40+'T3 MET'!G40+'T3 NSA'!G40</f>
        <v>0</v>
      </c>
      <c r="H40" s="703">
        <f>'T3 ANSP'!H40+'T3 MET'!H40+'T3 NSA'!H40</f>
        <v>0</v>
      </c>
      <c r="I40" s="704">
        <f>'T3 ANSP'!I40+'T3 MET'!I40+'T3 NSA'!I40</f>
        <v>0</v>
      </c>
      <c r="J40" s="718">
        <f>'T3 ANSP'!J40+'T3 MET'!J40+'T3 NSA'!J40</f>
        <v>0</v>
      </c>
      <c r="L40" s="698"/>
    </row>
    <row r="41" spans="1:12" ht="12" hidden="1" customHeight="1">
      <c r="A41" s="673">
        <v>2024</v>
      </c>
      <c r="B41" s="688"/>
      <c r="C41" s="744" t="s">
        <v>279</v>
      </c>
      <c r="D41" s="745">
        <f>'T3 ANSP'!D41+'T3 MET'!D41+'T3 NSA'!D41</f>
        <v>0</v>
      </c>
      <c r="E41" s="721">
        <f>'T3 ANSP'!E41+'T3 MET'!E41+'T3 NSA'!E41</f>
        <v>0</v>
      </c>
      <c r="F41" s="722">
        <f>'T3 ANSP'!F41+'T3 MET'!F41+'T3 NSA'!F41</f>
        <v>0</v>
      </c>
      <c r="G41" s="722">
        <f>'T3 ANSP'!G41+'T3 MET'!G41+'T3 NSA'!G41</f>
        <v>0</v>
      </c>
      <c r="H41" s="722">
        <f>'T3 ANSP'!H41+'T3 MET'!H41+'T3 NSA'!H41</f>
        <v>0</v>
      </c>
      <c r="I41" s="723">
        <f>'T3 ANSP'!I41+'T3 MET'!I41+'T3 NSA'!I41</f>
        <v>0</v>
      </c>
      <c r="J41" s="724">
        <f>'T3 ANSP'!J41+'T3 MET'!J41+'T3 NSA'!J41</f>
        <v>0</v>
      </c>
      <c r="L41" s="698"/>
    </row>
    <row r="42" spans="1:12" ht="12" hidden="1" customHeight="1">
      <c r="A42" s="673" t="s">
        <v>257</v>
      </c>
      <c r="B42" s="688"/>
      <c r="C42" s="725" t="s">
        <v>280</v>
      </c>
      <c r="D42" s="726">
        <f>'T3 ANSP'!D42+'T3 MET'!D42+'T3 NSA'!D42</f>
        <v>0</v>
      </c>
      <c r="E42" s="727">
        <f>'T3 ANSP'!E42+'T3 MET'!E42+'T3 NSA'!E42</f>
        <v>0</v>
      </c>
      <c r="F42" s="728">
        <f>'T3 ANSP'!F42+'T3 MET'!F42+'T3 NSA'!F42</f>
        <v>0</v>
      </c>
      <c r="G42" s="728">
        <f>'T3 ANSP'!G42+'T3 MET'!G42+'T3 NSA'!G42</f>
        <v>0</v>
      </c>
      <c r="H42" s="728">
        <f>'T3 ANSP'!H42+'T3 MET'!H42+'T3 NSA'!H42</f>
        <v>0</v>
      </c>
      <c r="I42" s="729">
        <f>'T3 ANSP'!I42+'T3 MET'!I42+'T3 NSA'!I42</f>
        <v>0</v>
      </c>
      <c r="J42" s="726">
        <f>'T3 ANSP'!J42+'T3 MET'!J42+'T3 NSA'!J42</f>
        <v>0</v>
      </c>
      <c r="L42" s="698"/>
    </row>
    <row r="43" spans="1:12" ht="4.1500000000000004" hidden="1" customHeight="1">
      <c r="A43" s="730"/>
      <c r="B43" s="688"/>
      <c r="D43" s="746"/>
      <c r="E43" s="747"/>
      <c r="F43" s="747"/>
      <c r="G43" s="747"/>
      <c r="H43" s="747"/>
      <c r="I43" s="747"/>
      <c r="J43" s="747"/>
      <c r="L43" s="698"/>
    </row>
    <row r="44" spans="1:12" ht="12" hidden="1" customHeight="1">
      <c r="A44" s="673">
        <v>2020</v>
      </c>
      <c r="B44" s="688"/>
      <c r="C44" s="740" t="s">
        <v>281</v>
      </c>
      <c r="D44" s="741">
        <f>'T3 ANSP'!D44+'T3 MET'!D44+'T3 NSA'!D44</f>
        <v>0</v>
      </c>
      <c r="E44" s="713">
        <f>'T3 ANSP'!E44+'T3 MET'!E44+'T3 NSA'!E44</f>
        <v>0</v>
      </c>
      <c r="F44" s="694">
        <f>'T3 ANSP'!F44+'T3 MET'!F44+'T3 NSA'!F44</f>
        <v>0</v>
      </c>
      <c r="G44" s="714">
        <f>'T3 ANSP'!G44+'T3 MET'!G44+'T3 NSA'!G44</f>
        <v>0</v>
      </c>
      <c r="H44" s="695">
        <f>'T3 ANSP'!H44+'T3 MET'!H44+'T3 NSA'!H44</f>
        <v>0</v>
      </c>
      <c r="I44" s="696">
        <f>'T3 ANSP'!I44+'T3 MET'!I44+'T3 NSA'!I44</f>
        <v>0</v>
      </c>
      <c r="J44" s="697">
        <f>'T3 ANSP'!J44+'T3 MET'!J44+'T3 NSA'!J44</f>
        <v>0</v>
      </c>
      <c r="L44" s="698"/>
    </row>
    <row r="45" spans="1:12" ht="12" hidden="1" customHeight="1">
      <c r="A45" s="673">
        <v>2021</v>
      </c>
      <c r="B45" s="688"/>
      <c r="C45" s="742" t="s">
        <v>282</v>
      </c>
      <c r="D45" s="743">
        <f>'T3 ANSP'!D45+'T3 MET'!D45+'T3 NSA'!D45</f>
        <v>0</v>
      </c>
      <c r="E45" s="701">
        <f>'T3 ANSP'!E45+'T3 MET'!E45+'T3 NSA'!E45</f>
        <v>0</v>
      </c>
      <c r="F45" s="715">
        <f>'T3 ANSP'!F45+'T3 MET'!F45+'T3 NSA'!F45</f>
        <v>0</v>
      </c>
      <c r="G45" s="703">
        <f>'T3 ANSP'!G45+'T3 MET'!G45+'T3 NSA'!G45</f>
        <v>0</v>
      </c>
      <c r="H45" s="716">
        <f>'T3 ANSP'!H45+'T3 MET'!H45+'T3 NSA'!H45</f>
        <v>0</v>
      </c>
      <c r="I45" s="704">
        <f>'T3 ANSP'!I45+'T3 MET'!I45+'T3 NSA'!I45</f>
        <v>0</v>
      </c>
      <c r="J45" s="705">
        <f>'T3 ANSP'!J45+'T3 MET'!J45+'T3 NSA'!J45</f>
        <v>0</v>
      </c>
      <c r="L45" s="698"/>
    </row>
    <row r="46" spans="1:12" ht="12" hidden="1" customHeight="1">
      <c r="A46" s="673">
        <v>2022</v>
      </c>
      <c r="B46" s="688"/>
      <c r="C46" s="742" t="s">
        <v>283</v>
      </c>
      <c r="D46" s="743">
        <f>'T3 ANSP'!D46+'T3 MET'!D46+'T3 NSA'!D46</f>
        <v>0</v>
      </c>
      <c r="E46" s="701">
        <f>'T3 ANSP'!E46+'T3 MET'!E46+'T3 NSA'!E46</f>
        <v>0</v>
      </c>
      <c r="F46" s="715">
        <f>'T3 ANSP'!F46+'T3 MET'!F46+'T3 NSA'!F46</f>
        <v>0</v>
      </c>
      <c r="G46" s="703">
        <f>'T3 ANSP'!G46+'T3 MET'!G46+'T3 NSA'!G46</f>
        <v>0</v>
      </c>
      <c r="H46" s="703">
        <f>'T3 ANSP'!H46+'T3 MET'!H46+'T3 NSA'!H46</f>
        <v>0</v>
      </c>
      <c r="I46" s="717">
        <f>'T3 ANSP'!I46+'T3 MET'!I46+'T3 NSA'!I46</f>
        <v>0</v>
      </c>
      <c r="J46" s="705">
        <f>'T3 ANSP'!J46+'T3 MET'!J46+'T3 NSA'!J46</f>
        <v>0</v>
      </c>
      <c r="L46" s="698"/>
    </row>
    <row r="47" spans="1:12" ht="12" hidden="1" customHeight="1">
      <c r="A47" s="673">
        <v>2023</v>
      </c>
      <c r="B47" s="688"/>
      <c r="C47" s="742" t="s">
        <v>284</v>
      </c>
      <c r="D47" s="743">
        <f>'T3 ANSP'!D47+'T3 MET'!D47+'T3 NSA'!D47</f>
        <v>0</v>
      </c>
      <c r="E47" s="701">
        <f>'T3 ANSP'!E47+'T3 MET'!E47+'T3 NSA'!E47</f>
        <v>0</v>
      </c>
      <c r="F47" s="715">
        <f>'T3 ANSP'!F47+'T3 MET'!F47+'T3 NSA'!F47</f>
        <v>0</v>
      </c>
      <c r="G47" s="703">
        <f>'T3 ANSP'!G47+'T3 MET'!G47+'T3 NSA'!G47</f>
        <v>0</v>
      </c>
      <c r="H47" s="703">
        <f>'T3 ANSP'!H47+'T3 MET'!H47+'T3 NSA'!H47</f>
        <v>0</v>
      </c>
      <c r="I47" s="704">
        <f>'T3 ANSP'!I47+'T3 MET'!I47+'T3 NSA'!I47</f>
        <v>0</v>
      </c>
      <c r="J47" s="718">
        <f>'T3 ANSP'!J47+'T3 MET'!J47+'T3 NSA'!J47</f>
        <v>0</v>
      </c>
      <c r="L47" s="698"/>
    </row>
    <row r="48" spans="1:12" ht="12" hidden="1" customHeight="1">
      <c r="A48" s="673">
        <v>2024</v>
      </c>
      <c r="B48" s="688"/>
      <c r="C48" s="744" t="s">
        <v>285</v>
      </c>
      <c r="D48" s="745">
        <f>'T3 ANSP'!D48+'T3 MET'!D48+'T3 NSA'!D48</f>
        <v>0</v>
      </c>
      <c r="E48" s="721">
        <f>'T3 ANSP'!E48+'T3 MET'!E48+'T3 NSA'!E48</f>
        <v>0</v>
      </c>
      <c r="F48" s="722">
        <f>'T3 ANSP'!F48+'T3 MET'!F48+'T3 NSA'!F48</f>
        <v>0</v>
      </c>
      <c r="G48" s="722">
        <f>'T3 ANSP'!G48+'T3 MET'!G48+'T3 NSA'!G48</f>
        <v>0</v>
      </c>
      <c r="H48" s="722">
        <f>'T3 ANSP'!H48+'T3 MET'!H48+'T3 NSA'!H48</f>
        <v>0</v>
      </c>
      <c r="I48" s="723">
        <f>'T3 ANSP'!I48+'T3 MET'!I48+'T3 NSA'!I48</f>
        <v>0</v>
      </c>
      <c r="J48" s="724">
        <f>'T3 ANSP'!J48+'T3 MET'!J48+'T3 NSA'!J48</f>
        <v>0</v>
      </c>
      <c r="L48" s="698"/>
    </row>
    <row r="49" spans="1:12" ht="12" hidden="1" customHeight="1">
      <c r="A49" s="673" t="s">
        <v>257</v>
      </c>
      <c r="B49" s="688"/>
      <c r="C49" s="725" t="s">
        <v>286</v>
      </c>
      <c r="D49" s="726">
        <f>'T3 ANSP'!D49+'T3 MET'!D49+'T3 NSA'!D49</f>
        <v>0</v>
      </c>
      <c r="E49" s="727">
        <f>'T3 ANSP'!E49+'T3 MET'!E49+'T3 NSA'!E49</f>
        <v>0</v>
      </c>
      <c r="F49" s="728">
        <f>'T3 ANSP'!F49+'T3 MET'!F49+'T3 NSA'!F49</f>
        <v>0</v>
      </c>
      <c r="G49" s="728">
        <f>'T3 ANSP'!G49+'T3 MET'!G49+'T3 NSA'!G49</f>
        <v>0</v>
      </c>
      <c r="H49" s="728">
        <f>'T3 ANSP'!H49+'T3 MET'!H49+'T3 NSA'!H49</f>
        <v>0</v>
      </c>
      <c r="I49" s="729">
        <f>'T3 ANSP'!I49+'T3 MET'!I49+'T3 NSA'!I49</f>
        <v>0</v>
      </c>
      <c r="J49" s="726">
        <f>'T3 ANSP'!J49+'T3 MET'!J49+'T3 NSA'!J49</f>
        <v>0</v>
      </c>
      <c r="L49" s="698"/>
    </row>
    <row r="50" spans="1:12" ht="4.1500000000000004" hidden="1" customHeight="1">
      <c r="A50" s="730"/>
      <c r="B50" s="688"/>
      <c r="D50" s="731"/>
      <c r="E50" s="731"/>
      <c r="F50" s="731"/>
      <c r="G50" s="731"/>
      <c r="H50" s="731"/>
      <c r="I50" s="731"/>
      <c r="J50" s="731"/>
      <c r="L50" s="698"/>
    </row>
    <row r="51" spans="1:12" ht="12" hidden="1" customHeight="1">
      <c r="A51" s="673">
        <v>2020</v>
      </c>
      <c r="B51" s="688"/>
      <c r="C51" s="740" t="s">
        <v>287</v>
      </c>
      <c r="D51" s="741">
        <f>'T3 ANSP'!D51+'T3 MET'!D51+'T3 NSA'!D51</f>
        <v>0</v>
      </c>
      <c r="E51" s="713">
        <f>'T3 ANSP'!E51+'T3 MET'!E51+'T3 NSA'!E51</f>
        <v>0</v>
      </c>
      <c r="F51" s="694">
        <f>'T3 ANSP'!F51+'T3 MET'!F51+'T3 NSA'!F51</f>
        <v>0</v>
      </c>
      <c r="G51" s="714">
        <f>'T3 ANSP'!G51+'T3 MET'!G51+'T3 NSA'!G51</f>
        <v>0</v>
      </c>
      <c r="H51" s="695">
        <f>'T3 ANSP'!H51+'T3 MET'!H51+'T3 NSA'!H51</f>
        <v>0</v>
      </c>
      <c r="I51" s="696">
        <f>'T3 ANSP'!I51+'T3 MET'!I51+'T3 NSA'!I51</f>
        <v>0</v>
      </c>
      <c r="J51" s="692">
        <f>'T3 ANSP'!J51+'T3 MET'!J51+'T3 NSA'!J51</f>
        <v>0</v>
      </c>
      <c r="L51" s="698"/>
    </row>
    <row r="52" spans="1:12" ht="12" hidden="1" customHeight="1">
      <c r="A52" s="673">
        <v>2021</v>
      </c>
      <c r="B52" s="688"/>
      <c r="C52" s="742" t="s">
        <v>288</v>
      </c>
      <c r="D52" s="743">
        <f>'T3 ANSP'!D52+'T3 MET'!D52+'T3 NSA'!D52</f>
        <v>0</v>
      </c>
      <c r="E52" s="701">
        <f>'T3 ANSP'!E52+'T3 MET'!E52+'T3 NSA'!E52</f>
        <v>0</v>
      </c>
      <c r="F52" s="715">
        <f>'T3 ANSP'!F52+'T3 MET'!F52+'T3 NSA'!F52</f>
        <v>0</v>
      </c>
      <c r="G52" s="703">
        <f>'T3 ANSP'!G52+'T3 MET'!G52+'T3 NSA'!G52</f>
        <v>0</v>
      </c>
      <c r="H52" s="716">
        <f>'T3 ANSP'!H52+'T3 MET'!H52+'T3 NSA'!H52</f>
        <v>0</v>
      </c>
      <c r="I52" s="704">
        <f>'T3 ANSP'!I52+'T3 MET'!I52+'T3 NSA'!I52</f>
        <v>0</v>
      </c>
      <c r="J52" s="700">
        <f>'T3 ANSP'!J52+'T3 MET'!J52+'T3 NSA'!J52</f>
        <v>0</v>
      </c>
      <c r="L52" s="698"/>
    </row>
    <row r="53" spans="1:12" ht="12" hidden="1" customHeight="1">
      <c r="A53" s="673">
        <v>2022</v>
      </c>
      <c r="B53" s="688"/>
      <c r="C53" s="742" t="s">
        <v>289</v>
      </c>
      <c r="D53" s="743">
        <f>'T3 ANSP'!D53+'T3 MET'!D53+'T3 NSA'!D53</f>
        <v>0</v>
      </c>
      <c r="E53" s="701">
        <f>'T3 ANSP'!E53+'T3 MET'!E53+'T3 NSA'!E53</f>
        <v>0</v>
      </c>
      <c r="F53" s="715">
        <f>'T3 ANSP'!F53+'T3 MET'!F53+'T3 NSA'!F53</f>
        <v>0</v>
      </c>
      <c r="G53" s="703">
        <f>'T3 ANSP'!G53+'T3 MET'!G53+'T3 NSA'!G53</f>
        <v>0</v>
      </c>
      <c r="H53" s="703">
        <f>'T3 ANSP'!H53+'T3 MET'!H53+'T3 NSA'!H53</f>
        <v>0</v>
      </c>
      <c r="I53" s="717">
        <f>'T3 ANSP'!I53+'T3 MET'!I53+'T3 NSA'!I53</f>
        <v>0</v>
      </c>
      <c r="J53" s="700">
        <f>'T3 ANSP'!J53+'T3 MET'!J53+'T3 NSA'!J53</f>
        <v>0</v>
      </c>
      <c r="L53" s="698"/>
    </row>
    <row r="54" spans="1:12" ht="12" hidden="1" customHeight="1">
      <c r="A54" s="673">
        <v>2023</v>
      </c>
      <c r="B54" s="688"/>
      <c r="C54" s="742" t="s">
        <v>290</v>
      </c>
      <c r="D54" s="743">
        <f>'T3 ANSP'!D54+'T3 MET'!D54+'T3 NSA'!D54</f>
        <v>0</v>
      </c>
      <c r="E54" s="701">
        <f>'T3 ANSP'!E54+'T3 MET'!E54+'T3 NSA'!E54</f>
        <v>0</v>
      </c>
      <c r="F54" s="715">
        <f>'T3 ANSP'!F54+'T3 MET'!F54+'T3 NSA'!F54</f>
        <v>0</v>
      </c>
      <c r="G54" s="703">
        <f>'T3 ANSP'!G54+'T3 MET'!G54+'T3 NSA'!G54</f>
        <v>0</v>
      </c>
      <c r="H54" s="703">
        <f>'T3 ANSP'!H54+'T3 MET'!H54+'T3 NSA'!H54</f>
        <v>0</v>
      </c>
      <c r="I54" s="704">
        <f>'T3 ANSP'!I54+'T3 MET'!I54+'T3 NSA'!I54</f>
        <v>0</v>
      </c>
      <c r="J54" s="700">
        <f>'T3 ANSP'!J54+'T3 MET'!J54+'T3 NSA'!J54</f>
        <v>0</v>
      </c>
      <c r="L54" s="698"/>
    </row>
    <row r="55" spans="1:12" ht="12" hidden="1" customHeight="1">
      <c r="A55" s="673">
        <v>2024</v>
      </c>
      <c r="B55" s="688"/>
      <c r="C55" s="744" t="s">
        <v>291</v>
      </c>
      <c r="D55" s="745">
        <f>'T3 ANSP'!D55+'T3 MET'!D55+'T3 NSA'!D55</f>
        <v>0</v>
      </c>
      <c r="E55" s="721">
        <f>'T3 ANSP'!E55+'T3 MET'!E55+'T3 NSA'!E55</f>
        <v>0</v>
      </c>
      <c r="F55" s="722">
        <f>'T3 ANSP'!F55+'T3 MET'!F55+'T3 NSA'!F55</f>
        <v>0</v>
      </c>
      <c r="G55" s="722">
        <f>'T3 ANSP'!G55+'T3 MET'!G55+'T3 NSA'!G55</f>
        <v>0</v>
      </c>
      <c r="H55" s="722">
        <f>'T3 ANSP'!H55+'T3 MET'!H55+'T3 NSA'!H55</f>
        <v>0</v>
      </c>
      <c r="I55" s="723">
        <f>'T3 ANSP'!I55+'T3 MET'!I55+'T3 NSA'!I55</f>
        <v>0</v>
      </c>
      <c r="J55" s="720">
        <f>'T3 ANSP'!J55+'T3 MET'!J55+'T3 NSA'!J55</f>
        <v>0</v>
      </c>
      <c r="L55" s="698"/>
    </row>
    <row r="56" spans="1:12" ht="12" hidden="1" customHeight="1">
      <c r="A56" s="673" t="s">
        <v>257</v>
      </c>
      <c r="B56" s="688"/>
      <c r="C56" s="725" t="s">
        <v>292</v>
      </c>
      <c r="D56" s="726">
        <f>'T3 ANSP'!D56+'T3 MET'!D56+'T3 NSA'!D56</f>
        <v>0</v>
      </c>
      <c r="E56" s="727">
        <f>'T3 ANSP'!E56+'T3 MET'!E56+'T3 NSA'!E56</f>
        <v>0</v>
      </c>
      <c r="F56" s="728">
        <f>'T3 ANSP'!F56+'T3 MET'!F56+'T3 NSA'!F56</f>
        <v>0</v>
      </c>
      <c r="G56" s="728">
        <f>'T3 ANSP'!G56+'T3 MET'!G56+'T3 NSA'!G56</f>
        <v>0</v>
      </c>
      <c r="H56" s="728">
        <f>'T3 ANSP'!H56+'T3 MET'!H56+'T3 NSA'!H56</f>
        <v>0</v>
      </c>
      <c r="I56" s="729">
        <f>'T3 ANSP'!I56+'T3 MET'!I56+'T3 NSA'!I56</f>
        <v>0</v>
      </c>
      <c r="J56" s="726">
        <f>'T3 ANSP'!J56+'T3 MET'!J56+'T3 NSA'!J56</f>
        <v>0</v>
      </c>
      <c r="L56" s="698"/>
    </row>
    <row r="57" spans="1:12" ht="4.1500000000000004" hidden="1" customHeight="1">
      <c r="A57" s="730"/>
      <c r="B57" s="688"/>
      <c r="D57" s="731"/>
      <c r="E57" s="731"/>
      <c r="F57" s="731"/>
      <c r="G57" s="731"/>
      <c r="H57" s="731"/>
      <c r="I57" s="731"/>
      <c r="J57" s="731"/>
      <c r="L57" s="698"/>
    </row>
    <row r="58" spans="1:12" ht="12" hidden="1" customHeight="1">
      <c r="A58" s="673">
        <v>2020</v>
      </c>
      <c r="B58" s="688"/>
      <c r="C58" s="740" t="s">
        <v>293</v>
      </c>
      <c r="D58" s="741">
        <f>'T3 ANSP'!D58+'T3 MET'!D58+'T3 NSA'!D58</f>
        <v>0</v>
      </c>
      <c r="E58" s="713">
        <f>'T3 ANSP'!E58+'T3 MET'!E58+'T3 NSA'!E58</f>
        <v>0</v>
      </c>
      <c r="F58" s="694">
        <f>'T3 ANSP'!F58+'T3 MET'!F58+'T3 NSA'!F58</f>
        <v>0</v>
      </c>
      <c r="G58" s="714">
        <f>'T3 ANSP'!G58+'T3 MET'!G58+'T3 NSA'!G58</f>
        <v>0</v>
      </c>
      <c r="H58" s="695">
        <f>'T3 ANSP'!H58+'T3 MET'!H58+'T3 NSA'!H58</f>
        <v>0</v>
      </c>
      <c r="I58" s="696">
        <f>'T3 ANSP'!I58+'T3 MET'!I58+'T3 NSA'!I58</f>
        <v>0</v>
      </c>
      <c r="J58" s="692">
        <f>'T3 ANSP'!J58+'T3 MET'!J58+'T3 NSA'!J58</f>
        <v>0</v>
      </c>
      <c r="L58" s="698"/>
    </row>
    <row r="59" spans="1:12" ht="12" hidden="1" customHeight="1">
      <c r="A59" s="673">
        <v>2021</v>
      </c>
      <c r="B59" s="688"/>
      <c r="C59" s="742" t="s">
        <v>294</v>
      </c>
      <c r="D59" s="743">
        <f>'T3 ANSP'!D59+'T3 MET'!D59+'T3 NSA'!D59</f>
        <v>0</v>
      </c>
      <c r="E59" s="701">
        <f>'T3 ANSP'!E59+'T3 MET'!E59+'T3 NSA'!E59</f>
        <v>0</v>
      </c>
      <c r="F59" s="715">
        <f>'T3 ANSP'!F59+'T3 MET'!F59+'T3 NSA'!F59</f>
        <v>0</v>
      </c>
      <c r="G59" s="703">
        <f>'T3 ANSP'!G59+'T3 MET'!G59+'T3 NSA'!G59</f>
        <v>0</v>
      </c>
      <c r="H59" s="716">
        <f>'T3 ANSP'!H59+'T3 MET'!H59+'T3 NSA'!H59</f>
        <v>0</v>
      </c>
      <c r="I59" s="704">
        <f>'T3 ANSP'!I59+'T3 MET'!I59+'T3 NSA'!I59</f>
        <v>0</v>
      </c>
      <c r="J59" s="700">
        <f>'T3 ANSP'!J59+'T3 MET'!J59+'T3 NSA'!J59</f>
        <v>0</v>
      </c>
      <c r="L59" s="698"/>
    </row>
    <row r="60" spans="1:12" ht="12" hidden="1" customHeight="1">
      <c r="A60" s="673">
        <v>2022</v>
      </c>
      <c r="B60" s="688"/>
      <c r="C60" s="742" t="s">
        <v>295</v>
      </c>
      <c r="D60" s="743">
        <f>'T3 ANSP'!D60+'T3 MET'!D60+'T3 NSA'!D60</f>
        <v>0</v>
      </c>
      <c r="E60" s="701">
        <f>'T3 ANSP'!E60+'T3 MET'!E60+'T3 NSA'!E60</f>
        <v>0</v>
      </c>
      <c r="F60" s="715">
        <f>'T3 ANSP'!F60+'T3 MET'!F60+'T3 NSA'!F60</f>
        <v>0</v>
      </c>
      <c r="G60" s="703">
        <f>'T3 ANSP'!G60+'T3 MET'!G60+'T3 NSA'!G60</f>
        <v>0</v>
      </c>
      <c r="H60" s="703">
        <f>'T3 ANSP'!H60+'T3 MET'!H60+'T3 NSA'!H60</f>
        <v>0</v>
      </c>
      <c r="I60" s="717">
        <f>'T3 ANSP'!I60+'T3 MET'!I60+'T3 NSA'!I60</f>
        <v>0</v>
      </c>
      <c r="J60" s="700">
        <f>'T3 ANSP'!J60+'T3 MET'!J60+'T3 NSA'!J60</f>
        <v>0</v>
      </c>
      <c r="L60" s="698"/>
    </row>
    <row r="61" spans="1:12" ht="12" hidden="1" customHeight="1">
      <c r="A61" s="673">
        <v>2023</v>
      </c>
      <c r="B61" s="688"/>
      <c r="C61" s="742" t="s">
        <v>296</v>
      </c>
      <c r="D61" s="743">
        <f>'T3 ANSP'!D61+'T3 MET'!D61+'T3 NSA'!D61</f>
        <v>0</v>
      </c>
      <c r="E61" s="701">
        <f>'T3 ANSP'!E61+'T3 MET'!E61+'T3 NSA'!E61</f>
        <v>0</v>
      </c>
      <c r="F61" s="715">
        <f>'T3 ANSP'!F61+'T3 MET'!F61+'T3 NSA'!F61</f>
        <v>0</v>
      </c>
      <c r="G61" s="703">
        <f>'T3 ANSP'!G61+'T3 MET'!G61+'T3 NSA'!G61</f>
        <v>0</v>
      </c>
      <c r="H61" s="703">
        <f>'T3 ANSP'!H61+'T3 MET'!H61+'T3 NSA'!H61</f>
        <v>0</v>
      </c>
      <c r="I61" s="704">
        <f>'T3 ANSP'!I61+'T3 MET'!I61+'T3 NSA'!I61</f>
        <v>0</v>
      </c>
      <c r="J61" s="700">
        <f>'T3 ANSP'!J61+'T3 MET'!J61+'T3 NSA'!J61</f>
        <v>0</v>
      </c>
      <c r="L61" s="698"/>
    </row>
    <row r="62" spans="1:12" ht="12" hidden="1" customHeight="1">
      <c r="A62" s="673">
        <v>2024</v>
      </c>
      <c r="B62" s="688"/>
      <c r="C62" s="744" t="s">
        <v>297</v>
      </c>
      <c r="D62" s="745">
        <f>'T3 ANSP'!D62+'T3 MET'!D62+'T3 NSA'!D62</f>
        <v>0</v>
      </c>
      <c r="E62" s="721">
        <f>'T3 ANSP'!E62+'T3 MET'!E62+'T3 NSA'!E62</f>
        <v>0</v>
      </c>
      <c r="F62" s="722">
        <f>'T3 ANSP'!F62+'T3 MET'!F62+'T3 NSA'!F62</f>
        <v>0</v>
      </c>
      <c r="G62" s="722">
        <f>'T3 ANSP'!G62+'T3 MET'!G62+'T3 NSA'!G62</f>
        <v>0</v>
      </c>
      <c r="H62" s="722">
        <f>'T3 ANSP'!H62+'T3 MET'!H62+'T3 NSA'!H62</f>
        <v>0</v>
      </c>
      <c r="I62" s="723">
        <f>'T3 ANSP'!I62+'T3 MET'!I62+'T3 NSA'!I62</f>
        <v>0</v>
      </c>
      <c r="J62" s="720">
        <f>'T3 ANSP'!J62+'T3 MET'!J62+'T3 NSA'!J62</f>
        <v>0</v>
      </c>
      <c r="L62" s="698"/>
    </row>
    <row r="63" spans="1:12" ht="12" hidden="1" customHeight="1">
      <c r="A63" s="673" t="s">
        <v>257</v>
      </c>
      <c r="B63" s="688"/>
      <c r="C63" s="725" t="s">
        <v>298</v>
      </c>
      <c r="D63" s="726">
        <f>'T3 ANSP'!D63+'T3 MET'!D63+'T3 NSA'!D63</f>
        <v>0</v>
      </c>
      <c r="E63" s="727">
        <f>'T3 ANSP'!E63+'T3 MET'!E63+'T3 NSA'!E63</f>
        <v>0</v>
      </c>
      <c r="F63" s="728">
        <f>'T3 ANSP'!F63+'T3 MET'!F63+'T3 NSA'!F63</f>
        <v>0</v>
      </c>
      <c r="G63" s="728">
        <f>'T3 ANSP'!G63+'T3 MET'!G63+'T3 NSA'!G63</f>
        <v>0</v>
      </c>
      <c r="H63" s="728">
        <f>'T3 ANSP'!H63+'T3 MET'!H63+'T3 NSA'!H63</f>
        <v>0</v>
      </c>
      <c r="I63" s="729">
        <f>'T3 ANSP'!I63+'T3 MET'!I63+'T3 NSA'!I63</f>
        <v>0</v>
      </c>
      <c r="J63" s="726">
        <f>'T3 ANSP'!J63+'T3 MET'!J63+'T3 NSA'!J63</f>
        <v>0</v>
      </c>
      <c r="L63" s="698"/>
    </row>
    <row r="64" spans="1:12" ht="4.1500000000000004" hidden="1" customHeight="1">
      <c r="A64" s="730"/>
      <c r="B64" s="688"/>
      <c r="D64" s="731"/>
      <c r="E64" s="731"/>
      <c r="F64" s="731"/>
      <c r="G64" s="731"/>
      <c r="H64" s="731"/>
      <c r="I64" s="731"/>
      <c r="J64" s="731"/>
      <c r="L64" s="698"/>
    </row>
    <row r="65" spans="1:12" ht="12" hidden="1" customHeight="1">
      <c r="A65" s="673">
        <v>2020</v>
      </c>
      <c r="B65" s="688"/>
      <c r="C65" s="740" t="s">
        <v>299</v>
      </c>
      <c r="D65" s="741">
        <f>'T3 ANSP'!D65+'T3 MET'!D65+'T3 NSA'!D65</f>
        <v>0</v>
      </c>
      <c r="E65" s="713">
        <f>'T3 ANSP'!E65+'T3 MET'!E65+'T3 NSA'!E65</f>
        <v>0</v>
      </c>
      <c r="F65" s="694">
        <f>'T3 ANSP'!F65+'T3 MET'!F65+'T3 NSA'!F65</f>
        <v>0</v>
      </c>
      <c r="G65" s="714">
        <f>'T3 ANSP'!G65+'T3 MET'!G65+'T3 NSA'!G65</f>
        <v>0</v>
      </c>
      <c r="H65" s="695">
        <f>'T3 ANSP'!H65+'T3 MET'!H65+'T3 NSA'!H65</f>
        <v>0</v>
      </c>
      <c r="I65" s="696">
        <f>'T3 ANSP'!I65+'T3 MET'!I65+'T3 NSA'!I65</f>
        <v>0</v>
      </c>
      <c r="J65" s="692">
        <f>'T3 ANSP'!J65+'T3 MET'!J65+'T3 NSA'!J65</f>
        <v>0</v>
      </c>
      <c r="L65" s="698"/>
    </row>
    <row r="66" spans="1:12" ht="12" hidden="1" customHeight="1">
      <c r="A66" s="673">
        <v>2021</v>
      </c>
      <c r="B66" s="688"/>
      <c r="C66" s="742" t="s">
        <v>300</v>
      </c>
      <c r="D66" s="743">
        <f>'T3 ANSP'!D66+'T3 MET'!D66+'T3 NSA'!D66</f>
        <v>0</v>
      </c>
      <c r="E66" s="701">
        <f>'T3 ANSP'!E66+'T3 MET'!E66+'T3 NSA'!E66</f>
        <v>0</v>
      </c>
      <c r="F66" s="715">
        <f>'T3 ANSP'!F66+'T3 MET'!F66+'T3 NSA'!F66</f>
        <v>0</v>
      </c>
      <c r="G66" s="703">
        <f>'T3 ANSP'!G66+'T3 MET'!G66+'T3 NSA'!G66</f>
        <v>0</v>
      </c>
      <c r="H66" s="716">
        <f>'T3 ANSP'!H66+'T3 MET'!H66+'T3 NSA'!H66</f>
        <v>0</v>
      </c>
      <c r="I66" s="704">
        <f>'T3 ANSP'!I66+'T3 MET'!I66+'T3 NSA'!I66</f>
        <v>0</v>
      </c>
      <c r="J66" s="700">
        <f>'T3 ANSP'!J66+'T3 MET'!J66+'T3 NSA'!J66</f>
        <v>0</v>
      </c>
      <c r="L66" s="698"/>
    </row>
    <row r="67" spans="1:12" ht="12" hidden="1" customHeight="1">
      <c r="A67" s="673">
        <v>2022</v>
      </c>
      <c r="B67" s="688"/>
      <c r="C67" s="742" t="s">
        <v>301</v>
      </c>
      <c r="D67" s="743">
        <f>'T3 ANSP'!D67+'T3 MET'!D67+'T3 NSA'!D67</f>
        <v>0</v>
      </c>
      <c r="E67" s="701">
        <f>'T3 ANSP'!E67+'T3 MET'!E67+'T3 NSA'!E67</f>
        <v>0</v>
      </c>
      <c r="F67" s="715">
        <f>'T3 ANSP'!F67+'T3 MET'!F67+'T3 NSA'!F67</f>
        <v>0</v>
      </c>
      <c r="G67" s="703">
        <f>'T3 ANSP'!G67+'T3 MET'!G67+'T3 NSA'!G67</f>
        <v>0</v>
      </c>
      <c r="H67" s="703">
        <f>'T3 ANSP'!H67+'T3 MET'!H67+'T3 NSA'!H67</f>
        <v>0</v>
      </c>
      <c r="I67" s="717">
        <f>'T3 ANSP'!I67+'T3 MET'!I67+'T3 NSA'!I67</f>
        <v>0</v>
      </c>
      <c r="J67" s="700">
        <f>'T3 ANSP'!J67+'T3 MET'!J67+'T3 NSA'!J67</f>
        <v>0</v>
      </c>
      <c r="L67" s="698"/>
    </row>
    <row r="68" spans="1:12" ht="12" hidden="1" customHeight="1">
      <c r="A68" s="673">
        <v>2023</v>
      </c>
      <c r="B68" s="688"/>
      <c r="C68" s="742" t="s">
        <v>302</v>
      </c>
      <c r="D68" s="743">
        <f>'T3 ANSP'!D68+'T3 MET'!D68+'T3 NSA'!D68</f>
        <v>0</v>
      </c>
      <c r="E68" s="701">
        <f>'T3 ANSP'!E68+'T3 MET'!E68+'T3 NSA'!E68</f>
        <v>0</v>
      </c>
      <c r="F68" s="715">
        <f>'T3 ANSP'!F68+'T3 MET'!F68+'T3 NSA'!F68</f>
        <v>0</v>
      </c>
      <c r="G68" s="703">
        <f>'T3 ANSP'!G68+'T3 MET'!G68+'T3 NSA'!G68</f>
        <v>0</v>
      </c>
      <c r="H68" s="703">
        <f>'T3 ANSP'!H68+'T3 MET'!H68+'T3 NSA'!H68</f>
        <v>0</v>
      </c>
      <c r="I68" s="704">
        <f>'T3 ANSP'!I68+'T3 MET'!I68+'T3 NSA'!I68</f>
        <v>0</v>
      </c>
      <c r="J68" s="700">
        <f>'T3 ANSP'!J68+'T3 MET'!J68+'T3 NSA'!J68</f>
        <v>0</v>
      </c>
      <c r="L68" s="698"/>
    </row>
    <row r="69" spans="1:12" ht="12" hidden="1" customHeight="1">
      <c r="A69" s="673">
        <v>2024</v>
      </c>
      <c r="B69" s="688"/>
      <c r="C69" s="744" t="s">
        <v>303</v>
      </c>
      <c r="D69" s="745">
        <f>'T3 ANSP'!D69+'T3 MET'!D69+'T3 NSA'!D69</f>
        <v>0</v>
      </c>
      <c r="E69" s="721">
        <f>'T3 ANSP'!E69+'T3 MET'!E69+'T3 NSA'!E69</f>
        <v>0</v>
      </c>
      <c r="F69" s="722">
        <f>'T3 ANSP'!F69+'T3 MET'!F69+'T3 NSA'!F69</f>
        <v>0</v>
      </c>
      <c r="G69" s="722">
        <f>'T3 ANSP'!G69+'T3 MET'!G69+'T3 NSA'!G69</f>
        <v>0</v>
      </c>
      <c r="H69" s="722">
        <f>'T3 ANSP'!H69+'T3 MET'!H69+'T3 NSA'!H69</f>
        <v>0</v>
      </c>
      <c r="I69" s="723">
        <f>'T3 ANSP'!I69+'T3 MET'!I69+'T3 NSA'!I69</f>
        <v>0</v>
      </c>
      <c r="J69" s="720">
        <f>'T3 ANSP'!J69+'T3 MET'!J69+'T3 NSA'!J69</f>
        <v>0</v>
      </c>
      <c r="L69" s="698"/>
    </row>
    <row r="70" spans="1:12" ht="12" hidden="1" customHeight="1">
      <c r="A70" s="673" t="s">
        <v>257</v>
      </c>
      <c r="B70" s="688"/>
      <c r="C70" s="725" t="s">
        <v>304</v>
      </c>
      <c r="D70" s="726">
        <f>'T3 ANSP'!D70+'T3 MET'!D70+'T3 NSA'!D70</f>
        <v>0</v>
      </c>
      <c r="E70" s="727">
        <f>'T3 ANSP'!E70+'T3 MET'!E70+'T3 NSA'!E70</f>
        <v>0</v>
      </c>
      <c r="F70" s="728">
        <f>'T3 ANSP'!F70+'T3 MET'!F70+'T3 NSA'!F70</f>
        <v>0</v>
      </c>
      <c r="G70" s="728">
        <f>'T3 ANSP'!G70+'T3 MET'!G70+'T3 NSA'!G70</f>
        <v>0</v>
      </c>
      <c r="H70" s="728">
        <f>'T3 ANSP'!H70+'T3 MET'!H70+'T3 NSA'!H70</f>
        <v>0</v>
      </c>
      <c r="I70" s="729">
        <f>'T3 ANSP'!I70+'T3 MET'!I70+'T3 NSA'!I70</f>
        <v>0</v>
      </c>
      <c r="J70" s="726">
        <f>'T3 ANSP'!J70+'T3 MET'!J70+'T3 NSA'!J70</f>
        <v>0</v>
      </c>
      <c r="L70" s="698"/>
    </row>
    <row r="71" spans="1:12" ht="4.1500000000000004" hidden="1" customHeight="1">
      <c r="A71" s="730"/>
      <c r="B71" s="688"/>
      <c r="D71" s="731"/>
      <c r="E71" s="731"/>
      <c r="F71" s="731"/>
      <c r="G71" s="731"/>
      <c r="H71" s="731"/>
      <c r="I71" s="731"/>
      <c r="J71" s="731"/>
      <c r="L71" s="698"/>
    </row>
    <row r="72" spans="1:12" ht="12" customHeight="1">
      <c r="A72" s="673">
        <v>2017</v>
      </c>
      <c r="B72" s="688"/>
      <c r="C72" s="732" t="s">
        <v>305</v>
      </c>
      <c r="D72" s="748">
        <f>'T3 ANSP'!D72+'T3 MET'!D72+'T3 NSA'!D72</f>
        <v>-1633674.2077151116</v>
      </c>
      <c r="E72" s="734">
        <f>'T3 ANSP'!E72+'T3 MET'!E72+'T3 NSA'!E72</f>
        <v>0</v>
      </c>
      <c r="F72" s="714">
        <f>'T3 ANSP'!F72+'T3 MET'!F72+'T3 NSA'!F72</f>
        <v>-181519.35641279016</v>
      </c>
      <c r="G72" s="714">
        <f>'T3 ANSP'!G72+'T3 MET'!G72+'T3 NSA'!G72</f>
        <v>-181519.35641279016</v>
      </c>
      <c r="H72" s="714">
        <f>'T3 ANSP'!H72+'T3 MET'!H72+'T3 NSA'!H72</f>
        <v>-181519.35641279016</v>
      </c>
      <c r="I72" s="735">
        <f>'T3 ANSP'!I72+'T3 MET'!I72+'T3 NSA'!I72</f>
        <v>-181519.35641279016</v>
      </c>
      <c r="J72" s="692">
        <f>'T3 ANSP'!J72+'T3 MET'!J72+'T3 NSA'!J72</f>
        <v>-907596.7820639509</v>
      </c>
      <c r="L72" s="698"/>
    </row>
    <row r="73" spans="1:12" ht="12" customHeight="1">
      <c r="A73" s="673">
        <v>2018</v>
      </c>
      <c r="B73" s="688"/>
      <c r="C73" s="736" t="s">
        <v>306</v>
      </c>
      <c r="D73" s="738">
        <f>'T3 ANSP'!D73+'T3 MET'!D73+'T3 NSA'!D73</f>
        <v>-601746.00362914207</v>
      </c>
      <c r="E73" s="737">
        <f>'T3 ANSP'!E73+'T3 MET'!E73+'T3 NSA'!E73</f>
        <v>0</v>
      </c>
      <c r="F73" s="716">
        <f>'T3 ANSP'!F73+'T3 MET'!F73+'T3 NSA'!F73</f>
        <v>-66860.667069904666</v>
      </c>
      <c r="G73" s="716">
        <f>'T3 ANSP'!G73+'T3 MET'!G73+'T3 NSA'!G73</f>
        <v>-66860.667069904666</v>
      </c>
      <c r="H73" s="716">
        <f>'T3 ANSP'!H73+'T3 MET'!H73+'T3 NSA'!H73</f>
        <v>-66860.667069904666</v>
      </c>
      <c r="I73" s="717">
        <f>'T3 ANSP'!I73+'T3 MET'!I73+'T3 NSA'!I73</f>
        <v>-66860.667069904666</v>
      </c>
      <c r="J73" s="700">
        <f>'T3 ANSP'!J73+'T3 MET'!J73+'T3 NSA'!J73</f>
        <v>-334303.3353495234</v>
      </c>
      <c r="L73" s="698"/>
    </row>
    <row r="74" spans="1:12" ht="12" hidden="1" customHeight="1">
      <c r="A74" s="673">
        <v>2019</v>
      </c>
      <c r="B74" s="688"/>
      <c r="C74" s="736" t="s">
        <v>307</v>
      </c>
      <c r="D74" s="738">
        <f>'T3 ANSP'!D74+'T3 MET'!D74+'T3 NSA'!D74</f>
        <v>0</v>
      </c>
      <c r="E74" s="701">
        <f>'T3 ANSP'!E74+'T3 MET'!E74+'T3 NSA'!E74</f>
        <v>0</v>
      </c>
      <c r="F74" s="716">
        <f>'T3 ANSP'!F74+'T3 MET'!F74+'T3 NSA'!F74</f>
        <v>0</v>
      </c>
      <c r="G74" s="716">
        <f>'T3 ANSP'!G74+'T3 MET'!G74+'T3 NSA'!G74</f>
        <v>0</v>
      </c>
      <c r="H74" s="716">
        <f>'T3 ANSP'!H74+'T3 MET'!H74+'T3 NSA'!H74</f>
        <v>0</v>
      </c>
      <c r="I74" s="717">
        <f>'T3 ANSP'!I74+'T3 MET'!I74+'T3 NSA'!I74</f>
        <v>0</v>
      </c>
      <c r="J74" s="700">
        <f>'T3 ANSP'!J74+'T3 MET'!J74+'T3 NSA'!J74</f>
        <v>0</v>
      </c>
      <c r="L74" s="698"/>
    </row>
    <row r="75" spans="1:12" ht="12" hidden="1" customHeight="1">
      <c r="A75" s="673" t="s">
        <v>257</v>
      </c>
      <c r="B75" s="688"/>
      <c r="C75" s="725" t="s">
        <v>308</v>
      </c>
      <c r="D75" s="726">
        <f>'T3 ANSP'!D75+'T3 MET'!D75+'T3 NSA'!D75</f>
        <v>-2235420.2113442533</v>
      </c>
      <c r="E75" s="727">
        <f>'T3 ANSP'!E75+'T3 MET'!E75+'T3 NSA'!E75</f>
        <v>0</v>
      </c>
      <c r="F75" s="728">
        <f>'T3 ANSP'!F75+'T3 MET'!F75+'T3 NSA'!F75</f>
        <v>-248380.02348269484</v>
      </c>
      <c r="G75" s="728">
        <f>'T3 ANSP'!G75+'T3 MET'!G75+'T3 NSA'!G75</f>
        <v>-248380.02348269484</v>
      </c>
      <c r="H75" s="728">
        <f>'T3 ANSP'!H75+'T3 MET'!H75+'T3 NSA'!H75</f>
        <v>-248380.02348269484</v>
      </c>
      <c r="I75" s="729">
        <f>'T3 ANSP'!I75+'T3 MET'!I75+'T3 NSA'!I75</f>
        <v>-248380.02348269484</v>
      </c>
      <c r="J75" s="726">
        <f>'T3 ANSP'!J75+'T3 MET'!J75+'T3 NSA'!J75</f>
        <v>-1241900.1174134742</v>
      </c>
      <c r="L75" s="698"/>
    </row>
    <row r="76" spans="1:12" ht="4.1500000000000004" hidden="1" customHeight="1">
      <c r="A76" s="730"/>
      <c r="B76" s="688"/>
      <c r="D76" s="731"/>
      <c r="E76" s="731"/>
      <c r="F76" s="731"/>
      <c r="G76" s="731"/>
      <c r="H76" s="731"/>
      <c r="I76" s="731"/>
      <c r="J76" s="731"/>
      <c r="L76" s="698"/>
    </row>
    <row r="77" spans="1:12" ht="12" customHeight="1">
      <c r="A77" s="673">
        <v>2017</v>
      </c>
      <c r="B77" s="688"/>
      <c r="C77" s="732" t="s">
        <v>309</v>
      </c>
      <c r="D77" s="748">
        <f>'T3 ANSP'!D77+'T3 MET'!D77+'T3 NSA'!D77</f>
        <v>0</v>
      </c>
      <c r="E77" s="734">
        <f>'T3 ANSP'!E77+'T3 MET'!E77+'T3 NSA'!E77</f>
        <v>0</v>
      </c>
      <c r="F77" s="714">
        <f>'T3 ANSP'!F77+'T3 MET'!F77+'T3 NSA'!F77</f>
        <v>0</v>
      </c>
      <c r="G77" s="714">
        <f>'T3 ANSP'!G77+'T3 MET'!G77+'T3 NSA'!G77</f>
        <v>0</v>
      </c>
      <c r="H77" s="714">
        <f>'T3 ANSP'!H77+'T3 MET'!H77+'T3 NSA'!H77</f>
        <v>0</v>
      </c>
      <c r="I77" s="735">
        <f>'T3 ANSP'!I77+'T3 MET'!I77+'T3 NSA'!I77</f>
        <v>0</v>
      </c>
      <c r="J77" s="692">
        <f>'T3 ANSP'!J77+'T3 MET'!J77+'T3 NSA'!J77</f>
        <v>0</v>
      </c>
      <c r="L77" s="698"/>
    </row>
    <row r="78" spans="1:12" ht="12" customHeight="1">
      <c r="A78" s="673">
        <v>2018</v>
      </c>
      <c r="B78" s="688"/>
      <c r="C78" s="736" t="s">
        <v>310</v>
      </c>
      <c r="D78" s="738">
        <f>'T3 ANSP'!D78+'T3 MET'!D78+'T3 NSA'!D78</f>
        <v>-147255.81</v>
      </c>
      <c r="E78" s="737">
        <f>'T3 ANSP'!E78+'T3 MET'!E78+'T3 NSA'!E78</f>
        <v>-147255.81</v>
      </c>
      <c r="F78" s="703">
        <f>'T3 ANSP'!F78+'T3 MET'!F78+'T3 NSA'!F78</f>
        <v>0</v>
      </c>
      <c r="G78" s="703">
        <f>'T3 ANSP'!G78+'T3 MET'!G78+'T3 NSA'!G78</f>
        <v>0</v>
      </c>
      <c r="H78" s="703">
        <f>'T3 ANSP'!H78+'T3 MET'!H78+'T3 NSA'!H78</f>
        <v>0</v>
      </c>
      <c r="I78" s="704">
        <f>'T3 ANSP'!I78+'T3 MET'!I78+'T3 NSA'!I78</f>
        <v>0</v>
      </c>
      <c r="J78" s="705">
        <f>'T3 ANSP'!J78+'T3 MET'!J78+'T3 NSA'!J78</f>
        <v>0</v>
      </c>
      <c r="L78" s="698"/>
    </row>
    <row r="79" spans="1:12" ht="12" hidden="1" customHeight="1">
      <c r="A79" s="673">
        <v>2019</v>
      </c>
      <c r="B79" s="688"/>
      <c r="C79" s="736" t="s">
        <v>311</v>
      </c>
      <c r="D79" s="738">
        <f>'T3 ANSP'!D79+'T3 MET'!D79+'T3 NSA'!D79</f>
        <v>0</v>
      </c>
      <c r="E79" s="701">
        <f>'T3 ANSP'!E79+'T3 MET'!E79+'T3 NSA'!E79</f>
        <v>0</v>
      </c>
      <c r="F79" s="716">
        <f>'T3 ANSP'!F79+'T3 MET'!F79+'T3 NSA'!F79</f>
        <v>0</v>
      </c>
      <c r="G79" s="703">
        <f>'T3 ANSP'!G79+'T3 MET'!G79+'T3 NSA'!G79</f>
        <v>0</v>
      </c>
      <c r="H79" s="703">
        <f>'T3 ANSP'!H79+'T3 MET'!H79+'T3 NSA'!H79</f>
        <v>0</v>
      </c>
      <c r="I79" s="704">
        <f>'T3 ANSP'!I79+'T3 MET'!I79+'T3 NSA'!I79</f>
        <v>0</v>
      </c>
      <c r="J79" s="705">
        <f>'T3 ANSP'!J79+'T3 MET'!J79+'T3 NSA'!J79</f>
        <v>0</v>
      </c>
      <c r="L79" s="698"/>
    </row>
    <row r="80" spans="1:12" ht="12" hidden="1" customHeight="1">
      <c r="A80" s="690" t="s">
        <v>250</v>
      </c>
      <c r="B80" s="688"/>
      <c r="C80" s="706" t="s">
        <v>312</v>
      </c>
      <c r="D80" s="707">
        <f>'T3 ANSP'!D80+'T3 MET'!D80+'T3 NSA'!D80</f>
        <v>-147255.81</v>
      </c>
      <c r="E80" s="708">
        <f>'T3 ANSP'!E80+'T3 MET'!E80+'T3 NSA'!E80</f>
        <v>-147255.81</v>
      </c>
      <c r="F80" s="709">
        <f>'T3 ANSP'!F80+'T3 MET'!F80+'T3 NSA'!F80</f>
        <v>0</v>
      </c>
      <c r="G80" s="709">
        <f>'T3 ANSP'!G80+'T3 MET'!G80+'T3 NSA'!G80</f>
        <v>0</v>
      </c>
      <c r="H80" s="709">
        <f>'T3 ANSP'!H80+'T3 MET'!H80+'T3 NSA'!H80</f>
        <v>0</v>
      </c>
      <c r="I80" s="739">
        <f>'T3 ANSP'!I80+'T3 MET'!I80+'T3 NSA'!I80</f>
        <v>0</v>
      </c>
      <c r="J80" s="707">
        <f>'T3 ANSP'!J80+'T3 MET'!J80+'T3 NSA'!J80</f>
        <v>0</v>
      </c>
      <c r="L80" s="698"/>
    </row>
    <row r="81" spans="1:12" ht="12" hidden="1" customHeight="1">
      <c r="A81" s="673">
        <v>2020</v>
      </c>
      <c r="B81" s="688"/>
      <c r="C81" s="691" t="s">
        <v>313</v>
      </c>
      <c r="D81" s="749">
        <f>'T3 ANSP'!D81+'T3 MET'!D81+'T3 NSA'!D81</f>
        <v>0</v>
      </c>
      <c r="E81" s="713">
        <f>'T3 ANSP'!E81+'T3 MET'!E81+'T3 NSA'!E81</f>
        <v>0</v>
      </c>
      <c r="F81" s="694">
        <f>'T3 ANSP'!F81+'T3 MET'!F81+'T3 NSA'!F81</f>
        <v>0</v>
      </c>
      <c r="G81" s="714">
        <f>'T3 ANSP'!G81+'T3 MET'!G81+'T3 NSA'!G81</f>
        <v>0</v>
      </c>
      <c r="H81" s="695">
        <f>'T3 ANSP'!H81+'T3 MET'!H81+'T3 NSA'!H81</f>
        <v>0</v>
      </c>
      <c r="I81" s="696">
        <f>'T3 ANSP'!I81+'T3 MET'!I81+'T3 NSA'!I81</f>
        <v>0</v>
      </c>
      <c r="J81" s="697">
        <f>'T3 ANSP'!J81+'T3 MET'!J81+'T3 NSA'!J81</f>
        <v>0</v>
      </c>
      <c r="L81" s="698"/>
    </row>
    <row r="82" spans="1:12" ht="12" hidden="1" customHeight="1">
      <c r="A82" s="673">
        <v>2021</v>
      </c>
      <c r="B82" s="688"/>
      <c r="C82" s="699" t="s">
        <v>314</v>
      </c>
      <c r="D82" s="750">
        <f>'T3 ANSP'!D82+'T3 MET'!D82+'T3 NSA'!D82</f>
        <v>0</v>
      </c>
      <c r="E82" s="701">
        <f>'T3 ANSP'!E82+'T3 MET'!E82+'T3 NSA'!E82</f>
        <v>0</v>
      </c>
      <c r="F82" s="715">
        <f>'T3 ANSP'!F82+'T3 MET'!F82+'T3 NSA'!F82</f>
        <v>0</v>
      </c>
      <c r="G82" s="703">
        <f>'T3 ANSP'!G82+'T3 MET'!G82+'T3 NSA'!G82</f>
        <v>0</v>
      </c>
      <c r="H82" s="716">
        <f>'T3 ANSP'!H82+'T3 MET'!H82+'T3 NSA'!H82</f>
        <v>0</v>
      </c>
      <c r="I82" s="704">
        <f>'T3 ANSP'!I82+'T3 MET'!I82+'T3 NSA'!I82</f>
        <v>0</v>
      </c>
      <c r="J82" s="705">
        <f>'T3 ANSP'!J82+'T3 MET'!J82+'T3 NSA'!J82</f>
        <v>0</v>
      </c>
      <c r="L82" s="698"/>
    </row>
    <row r="83" spans="1:12" ht="12" hidden="1" customHeight="1">
      <c r="A83" s="673">
        <v>2022</v>
      </c>
      <c r="B83" s="688"/>
      <c r="C83" s="699" t="s">
        <v>315</v>
      </c>
      <c r="D83" s="750">
        <f>'T3 ANSP'!D83+'T3 MET'!D83+'T3 NSA'!D83</f>
        <v>0</v>
      </c>
      <c r="E83" s="701">
        <f>'T3 ANSP'!E83+'T3 MET'!E83+'T3 NSA'!E83</f>
        <v>0</v>
      </c>
      <c r="F83" s="715">
        <f>'T3 ANSP'!F83+'T3 MET'!F83+'T3 NSA'!F83</f>
        <v>0</v>
      </c>
      <c r="G83" s="703">
        <f>'T3 ANSP'!G83+'T3 MET'!G83+'T3 NSA'!G83</f>
        <v>0</v>
      </c>
      <c r="H83" s="703">
        <f>'T3 ANSP'!H83+'T3 MET'!H83+'T3 NSA'!H83</f>
        <v>0</v>
      </c>
      <c r="I83" s="717">
        <f>'T3 ANSP'!I83+'T3 MET'!I83+'T3 NSA'!I83</f>
        <v>0</v>
      </c>
      <c r="J83" s="705">
        <f>'T3 ANSP'!J83+'T3 MET'!J83+'T3 NSA'!J83</f>
        <v>0</v>
      </c>
      <c r="L83" s="698"/>
    </row>
    <row r="84" spans="1:12" ht="12" hidden="1" customHeight="1">
      <c r="A84" s="673">
        <v>2023</v>
      </c>
      <c r="B84" s="688"/>
      <c r="C84" s="699" t="s">
        <v>316</v>
      </c>
      <c r="D84" s="750">
        <f>'T3 ANSP'!D84+'T3 MET'!D84+'T3 NSA'!D84</f>
        <v>0</v>
      </c>
      <c r="E84" s="701">
        <f>'T3 ANSP'!E84+'T3 MET'!E84+'T3 NSA'!E84</f>
        <v>0</v>
      </c>
      <c r="F84" s="715">
        <f>'T3 ANSP'!F84+'T3 MET'!F84+'T3 NSA'!F84</f>
        <v>0</v>
      </c>
      <c r="G84" s="703">
        <f>'T3 ANSP'!G84+'T3 MET'!G84+'T3 NSA'!G84</f>
        <v>0</v>
      </c>
      <c r="H84" s="703">
        <f>'T3 ANSP'!H84+'T3 MET'!H84+'T3 NSA'!H84</f>
        <v>0</v>
      </c>
      <c r="I84" s="704">
        <f>'T3 ANSP'!I84+'T3 MET'!I84+'T3 NSA'!I84</f>
        <v>0</v>
      </c>
      <c r="J84" s="700">
        <f>'T3 ANSP'!J84+'T3 MET'!J84+'T3 NSA'!J84</f>
        <v>0</v>
      </c>
      <c r="L84" s="698"/>
    </row>
    <row r="85" spans="1:12" ht="12" hidden="1" customHeight="1">
      <c r="A85" s="673">
        <v>2024</v>
      </c>
      <c r="B85" s="688"/>
      <c r="C85" s="719" t="s">
        <v>317</v>
      </c>
      <c r="D85" s="751">
        <f>'T3 ANSP'!D85+'T3 MET'!D85+'T3 NSA'!D85</f>
        <v>0</v>
      </c>
      <c r="E85" s="721">
        <f>'T3 ANSP'!E85+'T3 MET'!E85+'T3 NSA'!E85</f>
        <v>0</v>
      </c>
      <c r="F85" s="722">
        <f>'T3 ANSP'!F85+'T3 MET'!F85+'T3 NSA'!F85</f>
        <v>0</v>
      </c>
      <c r="G85" s="722">
        <f>'T3 ANSP'!G85+'T3 MET'!G85+'T3 NSA'!G85</f>
        <v>0</v>
      </c>
      <c r="H85" s="722">
        <f>'T3 ANSP'!H85+'T3 MET'!H85+'T3 NSA'!H85</f>
        <v>0</v>
      </c>
      <c r="I85" s="723">
        <f>'T3 ANSP'!I85+'T3 MET'!I85+'T3 NSA'!I85</f>
        <v>0</v>
      </c>
      <c r="J85" s="720">
        <f>'T3 ANSP'!J85+'T3 MET'!J85+'T3 NSA'!J85</f>
        <v>0</v>
      </c>
      <c r="L85" s="698"/>
    </row>
    <row r="86" spans="1:12" ht="12" hidden="1" customHeight="1">
      <c r="A86" s="673" t="s">
        <v>257</v>
      </c>
      <c r="B86" s="688"/>
      <c r="C86" s="725" t="s">
        <v>318</v>
      </c>
      <c r="D86" s="726">
        <f>'T3 ANSP'!D86+'T3 MET'!D86+'T3 NSA'!D86</f>
        <v>-147255.81</v>
      </c>
      <c r="E86" s="727">
        <f>'T3 ANSP'!E86+'T3 MET'!E86+'T3 NSA'!E86</f>
        <v>-147255.81</v>
      </c>
      <c r="F86" s="728">
        <f>'T3 ANSP'!F86+'T3 MET'!F86+'T3 NSA'!F86</f>
        <v>0</v>
      </c>
      <c r="G86" s="728">
        <f>'T3 ANSP'!G86+'T3 MET'!G86+'T3 NSA'!G86</f>
        <v>0</v>
      </c>
      <c r="H86" s="728">
        <f>'T3 ANSP'!H86+'T3 MET'!H86+'T3 NSA'!H86</f>
        <v>0</v>
      </c>
      <c r="I86" s="729">
        <f>'T3 ANSP'!I86+'T3 MET'!I86+'T3 NSA'!I86</f>
        <v>0</v>
      </c>
      <c r="J86" s="726">
        <f>'T3 ANSP'!J86+'T3 MET'!J86+'T3 NSA'!J86</f>
        <v>0</v>
      </c>
      <c r="L86" s="698"/>
    </row>
    <row r="87" spans="1:12" ht="4.1500000000000004" hidden="1" customHeight="1">
      <c r="A87" s="730"/>
      <c r="B87" s="688"/>
      <c r="D87" s="731"/>
      <c r="E87" s="731"/>
      <c r="F87" s="731"/>
      <c r="G87" s="731"/>
      <c r="H87" s="731"/>
      <c r="I87" s="731"/>
      <c r="J87" s="731"/>
      <c r="L87" s="698"/>
    </row>
    <row r="88" spans="1:12" ht="12" customHeight="1">
      <c r="A88" s="673">
        <v>2017</v>
      </c>
      <c r="B88" s="688"/>
      <c r="C88" s="691" t="s">
        <v>319</v>
      </c>
      <c r="D88" s="748">
        <f>'T3 ANSP'!D88+'T3 MET'!D88+'T3 NSA'!D88</f>
        <v>0</v>
      </c>
      <c r="E88" s="734">
        <f>'T3 ANSP'!E88+'T3 MET'!E88+'T3 NSA'!E88</f>
        <v>0</v>
      </c>
      <c r="F88" s="714">
        <f>'T3 ANSP'!F88+'T3 MET'!F88+'T3 NSA'!F88</f>
        <v>0</v>
      </c>
      <c r="G88" s="714">
        <f>'T3 ANSP'!G88+'T3 MET'!G88+'T3 NSA'!G88</f>
        <v>0</v>
      </c>
      <c r="H88" s="714">
        <f>'T3 ANSP'!H88+'T3 MET'!H88+'T3 NSA'!H88</f>
        <v>0</v>
      </c>
      <c r="I88" s="735">
        <f>'T3 ANSP'!I88+'T3 MET'!I88+'T3 NSA'!I88</f>
        <v>0</v>
      </c>
      <c r="J88" s="697">
        <f>'T3 ANSP'!J88+'T3 MET'!J88+'T3 NSA'!J88</f>
        <v>0</v>
      </c>
      <c r="L88" s="698"/>
    </row>
    <row r="89" spans="1:12" ht="12" customHeight="1">
      <c r="A89" s="673">
        <v>2018</v>
      </c>
      <c r="B89" s="688"/>
      <c r="C89" s="699" t="s">
        <v>320</v>
      </c>
      <c r="D89" s="738">
        <f>'T3 ANSP'!D89+'T3 MET'!D89+'T3 NSA'!D89</f>
        <v>0</v>
      </c>
      <c r="E89" s="737">
        <f>'T3 ANSP'!E89+'T3 MET'!E89+'T3 NSA'!E89</f>
        <v>0</v>
      </c>
      <c r="F89" s="716">
        <f>'T3 ANSP'!F89+'T3 MET'!F89+'T3 NSA'!F89</f>
        <v>0</v>
      </c>
      <c r="G89" s="716">
        <f>'T3 ANSP'!G89+'T3 MET'!G89+'T3 NSA'!G89</f>
        <v>0</v>
      </c>
      <c r="H89" s="716">
        <f>'T3 ANSP'!H89+'T3 MET'!H89+'T3 NSA'!H89</f>
        <v>0</v>
      </c>
      <c r="I89" s="717">
        <f>'T3 ANSP'!I89+'T3 MET'!I89+'T3 NSA'!I89</f>
        <v>0</v>
      </c>
      <c r="J89" s="705">
        <f>'T3 ANSP'!J89+'T3 MET'!J89+'T3 NSA'!J89</f>
        <v>0</v>
      </c>
      <c r="L89" s="698"/>
    </row>
    <row r="90" spans="1:12" ht="12" hidden="1" customHeight="1">
      <c r="A90" s="673">
        <v>2019</v>
      </c>
      <c r="B90" s="688"/>
      <c r="C90" s="699" t="s">
        <v>321</v>
      </c>
      <c r="D90" s="700">
        <f>'T3 ANSP'!D90+'T3 MET'!D90+'T3 NSA'!D90</f>
        <v>0</v>
      </c>
      <c r="E90" s="701">
        <f>'T3 ANSP'!E90+'T3 MET'!E90+'T3 NSA'!E90</f>
        <v>0</v>
      </c>
      <c r="F90" s="716">
        <f>'T3 ANSP'!F90+'T3 MET'!F90+'T3 NSA'!F90</f>
        <v>0</v>
      </c>
      <c r="G90" s="716">
        <f>'T3 ANSP'!G90+'T3 MET'!G90+'T3 NSA'!G90</f>
        <v>0</v>
      </c>
      <c r="H90" s="716">
        <f>'T3 ANSP'!H90+'T3 MET'!H90+'T3 NSA'!H90</f>
        <v>0</v>
      </c>
      <c r="I90" s="717">
        <f>'T3 ANSP'!I90+'T3 MET'!I90+'T3 NSA'!I90</f>
        <v>0</v>
      </c>
      <c r="J90" s="705">
        <f>'T3 ANSP'!J90+'T3 MET'!J90+'T3 NSA'!J90</f>
        <v>0</v>
      </c>
      <c r="L90" s="698"/>
    </row>
    <row r="91" spans="1:12" ht="12" hidden="1" customHeight="1">
      <c r="A91" s="690" t="s">
        <v>250</v>
      </c>
      <c r="B91" s="688"/>
      <c r="C91" s="706" t="s">
        <v>322</v>
      </c>
      <c r="D91" s="709">
        <f>'T3 ANSP'!D91+'T3 MET'!D91+'T3 NSA'!D91</f>
        <v>0</v>
      </c>
      <c r="E91" s="709">
        <f>'T3 ANSP'!E91+'T3 MET'!E91+'T3 NSA'!E91</f>
        <v>0</v>
      </c>
      <c r="F91" s="709">
        <f>'T3 ANSP'!F91+'T3 MET'!F91+'T3 NSA'!F91</f>
        <v>0</v>
      </c>
      <c r="G91" s="709">
        <f>'T3 ANSP'!G91+'T3 MET'!G91+'T3 NSA'!G91</f>
        <v>0</v>
      </c>
      <c r="H91" s="709">
        <f>'T3 ANSP'!H91+'T3 MET'!H91+'T3 NSA'!H91</f>
        <v>0</v>
      </c>
      <c r="I91" s="752">
        <f>'T3 ANSP'!I91+'T3 MET'!I91+'T3 NSA'!I91</f>
        <v>0</v>
      </c>
      <c r="J91" s="712">
        <f>'T3 ANSP'!J91+'T3 MET'!J91+'T3 NSA'!J91</f>
        <v>0</v>
      </c>
      <c r="L91" s="698"/>
    </row>
    <row r="92" spans="1:12" ht="12" hidden="1" customHeight="1">
      <c r="A92" s="673">
        <v>2020</v>
      </c>
      <c r="B92" s="688"/>
      <c r="C92" s="691" t="s">
        <v>323</v>
      </c>
      <c r="D92" s="753">
        <f>'T3 ANSP'!D92+'T3 MET'!D92+'T3 NSA'!D92</f>
        <v>0</v>
      </c>
      <c r="E92" s="713">
        <f>'T3 ANSP'!E92+'T3 MET'!E92+'T3 NSA'!E92</f>
        <v>0</v>
      </c>
      <c r="F92" s="694">
        <f>'T3 ANSP'!F92+'T3 MET'!F92+'T3 NSA'!F92</f>
        <v>0</v>
      </c>
      <c r="G92" s="714">
        <f>'T3 ANSP'!G92+'T3 MET'!G92+'T3 NSA'!G92</f>
        <v>0</v>
      </c>
      <c r="H92" s="695">
        <f>'T3 ANSP'!H92+'T3 MET'!H92+'T3 NSA'!H92</f>
        <v>0</v>
      </c>
      <c r="I92" s="696">
        <f>'T3 ANSP'!I92+'T3 MET'!I92+'T3 NSA'!I92</f>
        <v>0</v>
      </c>
      <c r="J92" s="697">
        <f>'T3 ANSP'!J92+'T3 MET'!J92+'T3 NSA'!J92</f>
        <v>0</v>
      </c>
      <c r="L92" s="698"/>
    </row>
    <row r="93" spans="1:12" ht="12" hidden="1" customHeight="1">
      <c r="A93" s="673">
        <v>2021</v>
      </c>
      <c r="B93" s="688"/>
      <c r="C93" s="699" t="s">
        <v>324</v>
      </c>
      <c r="D93" s="754">
        <f>'T3 ANSP'!D93+'T3 MET'!D93+'T3 NSA'!D93</f>
        <v>0</v>
      </c>
      <c r="E93" s="701">
        <f>'T3 ANSP'!E93+'T3 MET'!E93+'T3 NSA'!E93</f>
        <v>0</v>
      </c>
      <c r="F93" s="715">
        <f>'T3 ANSP'!F93+'T3 MET'!F93+'T3 NSA'!F93</f>
        <v>0</v>
      </c>
      <c r="G93" s="703">
        <f>'T3 ANSP'!G93+'T3 MET'!G93+'T3 NSA'!G93</f>
        <v>0</v>
      </c>
      <c r="H93" s="716">
        <f>'T3 ANSP'!H93+'T3 MET'!H93+'T3 NSA'!H93</f>
        <v>0</v>
      </c>
      <c r="I93" s="704">
        <f>'T3 ANSP'!I93+'T3 MET'!I93+'T3 NSA'!I93</f>
        <v>0</v>
      </c>
      <c r="J93" s="705">
        <f>'T3 ANSP'!J93+'T3 MET'!J93+'T3 NSA'!J93</f>
        <v>0</v>
      </c>
      <c r="L93" s="698"/>
    </row>
    <row r="94" spans="1:12" ht="12" hidden="1" customHeight="1">
      <c r="A94" s="673">
        <v>2022</v>
      </c>
      <c r="B94" s="688"/>
      <c r="C94" s="699" t="s">
        <v>325</v>
      </c>
      <c r="D94" s="754">
        <f>'T3 ANSP'!D94+'T3 MET'!D94+'T3 NSA'!D94</f>
        <v>0</v>
      </c>
      <c r="E94" s="701">
        <f>'T3 ANSP'!E94+'T3 MET'!E94+'T3 NSA'!E94</f>
        <v>0</v>
      </c>
      <c r="F94" s="715">
        <f>'T3 ANSP'!F94+'T3 MET'!F94+'T3 NSA'!F94</f>
        <v>0</v>
      </c>
      <c r="G94" s="703">
        <f>'T3 ANSP'!G94+'T3 MET'!G94+'T3 NSA'!G94</f>
        <v>0</v>
      </c>
      <c r="H94" s="703">
        <f>'T3 ANSP'!H94+'T3 MET'!H94+'T3 NSA'!H94</f>
        <v>0</v>
      </c>
      <c r="I94" s="717">
        <f>'T3 ANSP'!I94+'T3 MET'!I94+'T3 NSA'!I94</f>
        <v>0</v>
      </c>
      <c r="J94" s="705">
        <f>'T3 ANSP'!J94+'T3 MET'!J94+'T3 NSA'!J94</f>
        <v>0</v>
      </c>
      <c r="L94" s="698"/>
    </row>
    <row r="95" spans="1:12" ht="12" hidden="1" customHeight="1">
      <c r="A95" s="673">
        <v>2023</v>
      </c>
      <c r="B95" s="688"/>
      <c r="C95" s="699" t="s">
        <v>326</v>
      </c>
      <c r="D95" s="754">
        <f>'T3 ANSP'!D95+'T3 MET'!D95+'T3 NSA'!D95</f>
        <v>0</v>
      </c>
      <c r="E95" s="701">
        <f>'T3 ANSP'!E95+'T3 MET'!E95+'T3 NSA'!E95</f>
        <v>0</v>
      </c>
      <c r="F95" s="715">
        <f>'T3 ANSP'!F95+'T3 MET'!F95+'T3 NSA'!F95</f>
        <v>0</v>
      </c>
      <c r="G95" s="703">
        <f>'T3 ANSP'!G95+'T3 MET'!G95+'T3 NSA'!G95</f>
        <v>0</v>
      </c>
      <c r="H95" s="703">
        <f>'T3 ANSP'!H95+'T3 MET'!H95+'T3 NSA'!H95</f>
        <v>0</v>
      </c>
      <c r="I95" s="704">
        <f>'T3 ANSP'!I95+'T3 MET'!I95+'T3 NSA'!I95</f>
        <v>0</v>
      </c>
      <c r="J95" s="700">
        <f>'T3 ANSP'!J95+'T3 MET'!J95+'T3 NSA'!J95</f>
        <v>0</v>
      </c>
      <c r="L95" s="698"/>
    </row>
    <row r="96" spans="1:12" ht="12" hidden="1" customHeight="1">
      <c r="A96" s="673">
        <v>2024</v>
      </c>
      <c r="B96" s="688"/>
      <c r="C96" s="719" t="s">
        <v>327</v>
      </c>
      <c r="D96" s="755">
        <f>'T3 ANSP'!D96+'T3 MET'!D96+'T3 NSA'!D96</f>
        <v>0</v>
      </c>
      <c r="E96" s="721">
        <f>'T3 ANSP'!E96+'T3 MET'!E96+'T3 NSA'!E96</f>
        <v>0</v>
      </c>
      <c r="F96" s="722">
        <f>'T3 ANSP'!F96+'T3 MET'!F96+'T3 NSA'!F96</f>
        <v>0</v>
      </c>
      <c r="G96" s="722">
        <f>'T3 ANSP'!G96+'T3 MET'!G96+'T3 NSA'!G96</f>
        <v>0</v>
      </c>
      <c r="H96" s="722">
        <f>'T3 ANSP'!H96+'T3 MET'!H96+'T3 NSA'!H96</f>
        <v>0</v>
      </c>
      <c r="I96" s="723">
        <f>'T3 ANSP'!I96+'T3 MET'!I96+'T3 NSA'!I96</f>
        <v>0</v>
      </c>
      <c r="J96" s="720">
        <f>'T3 ANSP'!J96+'T3 MET'!J96+'T3 NSA'!J96</f>
        <v>0</v>
      </c>
      <c r="L96" s="698"/>
    </row>
    <row r="97" spans="1:12" ht="12" hidden="1" customHeight="1">
      <c r="A97" s="673" t="s">
        <v>257</v>
      </c>
      <c r="B97" s="688"/>
      <c r="C97" s="725" t="s">
        <v>328</v>
      </c>
      <c r="D97" s="726">
        <f>'T3 ANSP'!D97+'T3 MET'!D97+'T3 NSA'!D97</f>
        <v>0</v>
      </c>
      <c r="E97" s="727">
        <f>'T3 ANSP'!E97+'T3 MET'!E97+'T3 NSA'!E97</f>
        <v>0</v>
      </c>
      <c r="F97" s="728">
        <f>'T3 ANSP'!F97+'T3 MET'!F97+'T3 NSA'!F97</f>
        <v>0</v>
      </c>
      <c r="G97" s="728">
        <f>'T3 ANSP'!G97+'T3 MET'!G97+'T3 NSA'!G97</f>
        <v>0</v>
      </c>
      <c r="H97" s="728">
        <f>'T3 ANSP'!H97+'T3 MET'!H97+'T3 NSA'!H97</f>
        <v>0</v>
      </c>
      <c r="I97" s="729">
        <f>'T3 ANSP'!I97+'T3 MET'!I97+'T3 NSA'!I97</f>
        <v>0</v>
      </c>
      <c r="J97" s="726">
        <f>'T3 ANSP'!J97+'T3 MET'!J97+'T3 NSA'!J97</f>
        <v>0</v>
      </c>
      <c r="L97" s="698"/>
    </row>
    <row r="98" spans="1:12" ht="4.1500000000000004" hidden="1" customHeight="1">
      <c r="A98" s="730"/>
      <c r="B98" s="688"/>
      <c r="D98" s="731"/>
      <c r="E98" s="731"/>
      <c r="F98" s="731"/>
      <c r="G98" s="731"/>
      <c r="H98" s="731"/>
      <c r="I98" s="731"/>
      <c r="J98" s="731"/>
      <c r="L98" s="698"/>
    </row>
    <row r="99" spans="1:12" ht="12" customHeight="1">
      <c r="A99" s="673">
        <v>2017</v>
      </c>
      <c r="B99" s="688"/>
      <c r="C99" s="691" t="s">
        <v>329</v>
      </c>
      <c r="D99" s="748">
        <f>'T3 ANSP'!D99+'T3 MET'!D99+'T3 NSA'!D99</f>
        <v>0</v>
      </c>
      <c r="E99" s="734">
        <f>'T3 ANSP'!E99+'T3 MET'!E99+'T3 NSA'!E99</f>
        <v>0</v>
      </c>
      <c r="F99" s="714">
        <f>'T3 ANSP'!F99+'T3 MET'!F99+'T3 NSA'!F99</f>
        <v>0</v>
      </c>
      <c r="G99" s="714">
        <f>'T3 ANSP'!G99+'T3 MET'!G99+'T3 NSA'!G99</f>
        <v>0</v>
      </c>
      <c r="H99" s="714">
        <f>'T3 ANSP'!H99+'T3 MET'!H99+'T3 NSA'!H99</f>
        <v>0</v>
      </c>
      <c r="I99" s="735">
        <f>'T3 ANSP'!I99+'T3 MET'!I99+'T3 NSA'!I99</f>
        <v>0</v>
      </c>
      <c r="J99" s="692">
        <f>'T3 ANSP'!J99+'T3 MET'!J99+'T3 NSA'!J99</f>
        <v>0</v>
      </c>
      <c r="L99" s="698"/>
    </row>
    <row r="100" spans="1:12" ht="12" customHeight="1">
      <c r="A100" s="673">
        <v>2018</v>
      </c>
      <c r="B100" s="688"/>
      <c r="C100" s="699" t="s">
        <v>330</v>
      </c>
      <c r="D100" s="738">
        <f>'T3 ANSP'!D100+'T3 MET'!D100+'T3 NSA'!D100</f>
        <v>522652.11028872011</v>
      </c>
      <c r="E100" s="737">
        <f>'T3 ANSP'!E100+'T3 MET'!E100+'T3 NSA'!E100</f>
        <v>522652.11028872011</v>
      </c>
      <c r="F100" s="716">
        <f>'T3 ANSP'!F100+'T3 MET'!F100+'T3 NSA'!F100</f>
        <v>0</v>
      </c>
      <c r="G100" s="716">
        <f>'T3 ANSP'!G100+'T3 MET'!G100+'T3 NSA'!G100</f>
        <v>0</v>
      </c>
      <c r="H100" s="716">
        <f>'T3 ANSP'!H100+'T3 MET'!H100+'T3 NSA'!H100</f>
        <v>0</v>
      </c>
      <c r="I100" s="717">
        <f>'T3 ANSP'!I100+'T3 MET'!I100+'T3 NSA'!I100</f>
        <v>0</v>
      </c>
      <c r="J100" s="700">
        <f>'T3 ANSP'!J100+'T3 MET'!J100+'T3 NSA'!J100</f>
        <v>0</v>
      </c>
      <c r="L100" s="698"/>
    </row>
    <row r="101" spans="1:12" ht="12" hidden="1" customHeight="1">
      <c r="A101" s="673">
        <v>2019</v>
      </c>
      <c r="B101" s="688"/>
      <c r="C101" s="699" t="s">
        <v>331</v>
      </c>
      <c r="D101" s="700">
        <f>'T3 ANSP'!D101+'T3 MET'!D101+'T3 NSA'!D101</f>
        <v>0</v>
      </c>
      <c r="E101" s="701">
        <f>'T3 ANSP'!E101+'T3 MET'!E101+'T3 NSA'!E101</f>
        <v>0</v>
      </c>
      <c r="F101" s="716">
        <f>'T3 ANSP'!F101+'T3 MET'!F101+'T3 NSA'!F101</f>
        <v>0</v>
      </c>
      <c r="G101" s="716">
        <f>'T3 ANSP'!G101+'T3 MET'!G101+'T3 NSA'!G101</f>
        <v>0</v>
      </c>
      <c r="H101" s="716">
        <f>'T3 ANSP'!H101+'T3 MET'!H101+'T3 NSA'!H101</f>
        <v>0</v>
      </c>
      <c r="I101" s="717">
        <f>'T3 ANSP'!I101+'T3 MET'!I101+'T3 NSA'!I101</f>
        <v>0</v>
      </c>
      <c r="J101" s="700">
        <f>'T3 ANSP'!J101+'T3 MET'!J101+'T3 NSA'!J101</f>
        <v>0</v>
      </c>
      <c r="L101" s="698"/>
    </row>
    <row r="102" spans="1:12" ht="12" hidden="1" customHeight="1">
      <c r="A102" s="690" t="s">
        <v>250</v>
      </c>
      <c r="B102" s="688"/>
      <c r="C102" s="706" t="s">
        <v>332</v>
      </c>
      <c r="D102" s="707">
        <f>'T3 ANSP'!D102+'T3 MET'!D102+'T3 NSA'!D102</f>
        <v>522652.11028872011</v>
      </c>
      <c r="E102" s="708">
        <f>'T3 ANSP'!E102+'T3 MET'!E102+'T3 NSA'!E102</f>
        <v>522652.11028872011</v>
      </c>
      <c r="F102" s="709">
        <f>'T3 ANSP'!F102+'T3 MET'!F102+'T3 NSA'!F102</f>
        <v>0</v>
      </c>
      <c r="G102" s="709">
        <f>'T3 ANSP'!G102+'T3 MET'!G102+'T3 NSA'!G102</f>
        <v>0</v>
      </c>
      <c r="H102" s="709">
        <f>'T3 ANSP'!H102+'T3 MET'!H102+'T3 NSA'!H102</f>
        <v>0</v>
      </c>
      <c r="I102" s="739">
        <f>'T3 ANSP'!I102+'T3 MET'!I102+'T3 NSA'!I102</f>
        <v>0</v>
      </c>
      <c r="J102" s="707">
        <f>'T3 ANSP'!J102+'T3 MET'!J102+'T3 NSA'!J102</f>
        <v>0</v>
      </c>
      <c r="L102" s="698"/>
    </row>
    <row r="103" spans="1:12" ht="12" hidden="1" customHeight="1">
      <c r="A103" s="756">
        <v>2020</v>
      </c>
      <c r="B103" s="688"/>
      <c r="C103" s="691" t="s">
        <v>333</v>
      </c>
      <c r="D103" s="692">
        <f>'T3 ANSP'!D103+'T3 MET'!D103+'T3 NSA'!D103</f>
        <v>0</v>
      </c>
      <c r="E103" s="757">
        <f>'T3 ANSP'!E103+'T3 MET'!E103+'T3 NSA'!E103</f>
        <v>0</v>
      </c>
      <c r="F103" s="695">
        <f>'T3 ANSP'!F103+'T3 MET'!F103+'T3 NSA'!F103</f>
        <v>0</v>
      </c>
      <c r="G103" s="714">
        <f>'T3 ANSP'!G103+'T3 MET'!G103+'T3 NSA'!G103</f>
        <v>0</v>
      </c>
      <c r="H103" s="714">
        <f>'T3 ANSP'!H103+'T3 MET'!H103+'T3 NSA'!H103</f>
        <v>0</v>
      </c>
      <c r="I103" s="735">
        <f>'T3 ANSP'!I103+'T3 MET'!I103+'T3 NSA'!I103</f>
        <v>0</v>
      </c>
      <c r="J103" s="692">
        <f>'T3 ANSP'!J103+'T3 MET'!J103+'T3 NSA'!J103</f>
        <v>0</v>
      </c>
      <c r="L103" s="698"/>
    </row>
    <row r="104" spans="1:12" ht="12" hidden="1" customHeight="1">
      <c r="A104" s="756">
        <v>2021</v>
      </c>
      <c r="B104" s="688"/>
      <c r="C104" s="699" t="s">
        <v>334</v>
      </c>
      <c r="D104" s="700">
        <f>'T3 ANSP'!D104+'T3 MET'!D104+'T3 NSA'!D104</f>
        <v>0</v>
      </c>
      <c r="E104" s="758">
        <f>'T3 ANSP'!E104+'T3 MET'!E104+'T3 NSA'!E104</f>
        <v>0</v>
      </c>
      <c r="F104" s="703">
        <f>'T3 ANSP'!F104+'T3 MET'!F104+'T3 NSA'!F104</f>
        <v>0</v>
      </c>
      <c r="G104" s="703">
        <f>'T3 ANSP'!G104+'T3 MET'!G104+'T3 NSA'!G104</f>
        <v>0</v>
      </c>
      <c r="H104" s="716">
        <f>'T3 ANSP'!H104+'T3 MET'!H104+'T3 NSA'!H104</f>
        <v>0</v>
      </c>
      <c r="I104" s="717">
        <f>'T3 ANSP'!I104+'T3 MET'!I104+'T3 NSA'!I104</f>
        <v>0</v>
      </c>
      <c r="J104" s="700">
        <f>'T3 ANSP'!J104+'T3 MET'!J104+'T3 NSA'!J104</f>
        <v>0</v>
      </c>
      <c r="L104" s="698"/>
    </row>
    <row r="105" spans="1:12" ht="12" hidden="1" customHeight="1">
      <c r="A105" s="756">
        <v>2022</v>
      </c>
      <c r="B105" s="688"/>
      <c r="C105" s="699" t="s">
        <v>335</v>
      </c>
      <c r="D105" s="700">
        <f>'T3 ANSP'!D105+'T3 MET'!D105+'T3 NSA'!D105</f>
        <v>0</v>
      </c>
      <c r="E105" s="758">
        <f>'T3 ANSP'!E105+'T3 MET'!E105+'T3 NSA'!E105</f>
        <v>0</v>
      </c>
      <c r="F105" s="703">
        <f>'T3 ANSP'!F105+'T3 MET'!F105+'T3 NSA'!F105</f>
        <v>0</v>
      </c>
      <c r="G105" s="703">
        <f>'T3 ANSP'!G105+'T3 MET'!G105+'T3 NSA'!G105</f>
        <v>0</v>
      </c>
      <c r="H105" s="703">
        <f>'T3 ANSP'!H105+'T3 MET'!H105+'T3 NSA'!H105</f>
        <v>0</v>
      </c>
      <c r="I105" s="717">
        <f>'T3 ANSP'!I105+'T3 MET'!I105+'T3 NSA'!I105</f>
        <v>0</v>
      </c>
      <c r="J105" s="700">
        <f>'T3 ANSP'!J105+'T3 MET'!J105+'T3 NSA'!J105</f>
        <v>0</v>
      </c>
      <c r="L105" s="698"/>
    </row>
    <row r="106" spans="1:12" ht="12" hidden="1" customHeight="1">
      <c r="A106" s="756">
        <v>2023</v>
      </c>
      <c r="B106" s="688"/>
      <c r="C106" s="699" t="s">
        <v>336</v>
      </c>
      <c r="D106" s="700">
        <f>'T3 ANSP'!D106+'T3 MET'!D106+'T3 NSA'!D106</f>
        <v>0</v>
      </c>
      <c r="E106" s="758">
        <f>'T3 ANSP'!E106+'T3 MET'!E106+'T3 NSA'!E106</f>
        <v>0</v>
      </c>
      <c r="F106" s="703">
        <f>'T3 ANSP'!F106+'T3 MET'!F106+'T3 NSA'!F106</f>
        <v>0</v>
      </c>
      <c r="G106" s="703">
        <f>'T3 ANSP'!G106+'T3 MET'!G106+'T3 NSA'!G106</f>
        <v>0</v>
      </c>
      <c r="H106" s="703">
        <f>'T3 ANSP'!H106+'T3 MET'!H106+'T3 NSA'!H106</f>
        <v>0</v>
      </c>
      <c r="I106" s="704">
        <f>'T3 ANSP'!I106+'T3 MET'!I106+'T3 NSA'!I106</f>
        <v>0</v>
      </c>
      <c r="J106" s="700">
        <f>'T3 ANSP'!J106+'T3 MET'!J106+'T3 NSA'!J106</f>
        <v>0</v>
      </c>
      <c r="L106" s="698"/>
    </row>
    <row r="107" spans="1:12" ht="12" hidden="1" customHeight="1">
      <c r="A107" s="673">
        <v>2024</v>
      </c>
      <c r="B107" s="688"/>
      <c r="C107" s="719" t="s">
        <v>337</v>
      </c>
      <c r="D107" s="755">
        <f>'T3 ANSP'!D107+'T3 MET'!D107+'T3 NSA'!D107</f>
        <v>0</v>
      </c>
      <c r="E107" s="721">
        <f>'T3 ANSP'!E107+'T3 MET'!E107+'T3 NSA'!E107</f>
        <v>0</v>
      </c>
      <c r="F107" s="722">
        <f>'T3 ANSP'!F107+'T3 MET'!F107+'T3 NSA'!F107</f>
        <v>0</v>
      </c>
      <c r="G107" s="722">
        <f>'T3 ANSP'!G107+'T3 MET'!G107+'T3 NSA'!G107</f>
        <v>0</v>
      </c>
      <c r="H107" s="722">
        <f>'T3 ANSP'!H107+'T3 MET'!H107+'T3 NSA'!H107</f>
        <v>0</v>
      </c>
      <c r="I107" s="723">
        <f>'T3 ANSP'!I107+'T3 MET'!I107+'T3 NSA'!I107</f>
        <v>0</v>
      </c>
      <c r="J107" s="720">
        <f>'T3 ANSP'!J107+'T3 MET'!J107+'T3 NSA'!J107</f>
        <v>0</v>
      </c>
      <c r="L107" s="698"/>
    </row>
    <row r="108" spans="1:12" ht="12" hidden="1" customHeight="1">
      <c r="A108" s="690" t="s">
        <v>250</v>
      </c>
      <c r="B108" s="688"/>
      <c r="C108" s="706" t="s">
        <v>338</v>
      </c>
      <c r="D108" s="707">
        <f>'T3 ANSP'!D108+'T3 MET'!D108+'T3 NSA'!D108</f>
        <v>0</v>
      </c>
      <c r="E108" s="708">
        <f>'T3 ANSP'!E108+'T3 MET'!E108+'T3 NSA'!E108</f>
        <v>0</v>
      </c>
      <c r="F108" s="709">
        <f>'T3 ANSP'!F108+'T3 MET'!F108+'T3 NSA'!F108</f>
        <v>0</v>
      </c>
      <c r="G108" s="709">
        <f>'T3 ANSP'!G108+'T3 MET'!G108+'T3 NSA'!G108</f>
        <v>0</v>
      </c>
      <c r="H108" s="709">
        <f>'T3 ANSP'!H108+'T3 MET'!H108+'T3 NSA'!H108</f>
        <v>0</v>
      </c>
      <c r="I108" s="739">
        <f>'T3 ANSP'!I108+'T3 MET'!I108+'T3 NSA'!I108</f>
        <v>0</v>
      </c>
      <c r="J108" s="707">
        <f>'T3 ANSP'!J108+'T3 MET'!J108+'T3 NSA'!J108</f>
        <v>0</v>
      </c>
      <c r="L108" s="698"/>
    </row>
    <row r="109" spans="1:12" ht="12" hidden="1" customHeight="1">
      <c r="A109" s="756">
        <v>2020</v>
      </c>
      <c r="B109" s="688"/>
      <c r="C109" s="691" t="s">
        <v>339</v>
      </c>
      <c r="D109" s="753">
        <f>'T3 ANSP'!D109+'T3 MET'!D109+'T3 NSA'!D109</f>
        <v>0</v>
      </c>
      <c r="E109" s="713">
        <f>'T3 ANSP'!E109+'T3 MET'!E109+'T3 NSA'!E109</f>
        <v>0</v>
      </c>
      <c r="F109" s="694">
        <f>'T3 ANSP'!F109+'T3 MET'!F109+'T3 NSA'!F109</f>
        <v>0</v>
      </c>
      <c r="G109" s="759">
        <f>'T3 ANSP'!G109+'T3 MET'!G109+'T3 NSA'!G109</f>
        <v>0</v>
      </c>
      <c r="H109" s="695">
        <f>'T3 ANSP'!H109+'T3 MET'!H109+'T3 NSA'!H109</f>
        <v>0</v>
      </c>
      <c r="I109" s="696">
        <f>'T3 ANSP'!I109+'T3 MET'!I109+'T3 NSA'!I109</f>
        <v>0</v>
      </c>
      <c r="J109" s="697">
        <f>'T3 ANSP'!J109+'T3 MET'!J109+'T3 NSA'!J109</f>
        <v>0</v>
      </c>
      <c r="L109" s="698"/>
    </row>
    <row r="110" spans="1:12" ht="12" hidden="1" customHeight="1">
      <c r="A110" s="756">
        <v>2021</v>
      </c>
      <c r="B110" s="688"/>
      <c r="C110" s="699" t="s">
        <v>340</v>
      </c>
      <c r="D110" s="754">
        <f>'T3 ANSP'!D110+'T3 MET'!D110+'T3 NSA'!D110</f>
        <v>0</v>
      </c>
      <c r="E110" s="701">
        <f>'T3 ANSP'!E110+'T3 MET'!E110+'T3 NSA'!E110</f>
        <v>0</v>
      </c>
      <c r="F110" s="715">
        <f>'T3 ANSP'!F110+'T3 MET'!F110+'T3 NSA'!F110</f>
        <v>0</v>
      </c>
      <c r="G110" s="715">
        <f>'T3 ANSP'!G110+'T3 MET'!G110+'T3 NSA'!G110</f>
        <v>0</v>
      </c>
      <c r="H110" s="702">
        <f>'T3 ANSP'!H110+'T3 MET'!H110+'T3 NSA'!H110</f>
        <v>0</v>
      </c>
      <c r="I110" s="704">
        <f>'T3 ANSP'!I110+'T3 MET'!I110+'T3 NSA'!I110</f>
        <v>0</v>
      </c>
      <c r="J110" s="705">
        <f>'T3 ANSP'!J110+'T3 MET'!J110+'T3 NSA'!J110</f>
        <v>0</v>
      </c>
      <c r="L110" s="698"/>
    </row>
    <row r="111" spans="1:12" ht="12" hidden="1" customHeight="1">
      <c r="A111" s="756">
        <v>2022</v>
      </c>
      <c r="B111" s="688"/>
      <c r="C111" s="699" t="s">
        <v>341</v>
      </c>
      <c r="D111" s="754">
        <f>'T3 ANSP'!D111+'T3 MET'!D111+'T3 NSA'!D111</f>
        <v>0</v>
      </c>
      <c r="E111" s="701">
        <f>'T3 ANSP'!E111+'T3 MET'!E111+'T3 NSA'!E111</f>
        <v>0</v>
      </c>
      <c r="F111" s="715">
        <f>'T3 ANSP'!F111+'T3 MET'!F111+'T3 NSA'!F111</f>
        <v>0</v>
      </c>
      <c r="G111" s="715">
        <f>'T3 ANSP'!G111+'T3 MET'!G111+'T3 NSA'!G111</f>
        <v>0</v>
      </c>
      <c r="H111" s="715">
        <f>'T3 ANSP'!H111+'T3 MET'!H111+'T3 NSA'!H111</f>
        <v>0</v>
      </c>
      <c r="I111" s="760">
        <f>'T3 ANSP'!I111+'T3 MET'!I111+'T3 NSA'!I111</f>
        <v>0</v>
      </c>
      <c r="J111" s="705">
        <f>'T3 ANSP'!J111+'T3 MET'!J111+'T3 NSA'!J111</f>
        <v>0</v>
      </c>
      <c r="L111" s="698"/>
    </row>
    <row r="112" spans="1:12" ht="12" hidden="1" customHeight="1">
      <c r="A112" s="756">
        <v>2023</v>
      </c>
      <c r="B112" s="688"/>
      <c r="C112" s="699" t="s">
        <v>342</v>
      </c>
      <c r="D112" s="754">
        <f>'T3 ANSP'!D112+'T3 MET'!D112+'T3 NSA'!D112</f>
        <v>0</v>
      </c>
      <c r="E112" s="701">
        <f>'T3 ANSP'!E112+'T3 MET'!E112+'T3 NSA'!E112</f>
        <v>0</v>
      </c>
      <c r="F112" s="715">
        <f>'T3 ANSP'!F112+'T3 MET'!F112+'T3 NSA'!F112</f>
        <v>0</v>
      </c>
      <c r="G112" s="715">
        <f>'T3 ANSP'!G112+'T3 MET'!G112+'T3 NSA'!G112</f>
        <v>0</v>
      </c>
      <c r="H112" s="715">
        <f>'T3 ANSP'!H112+'T3 MET'!H112+'T3 NSA'!H112</f>
        <v>0</v>
      </c>
      <c r="I112" s="761">
        <f>'T3 ANSP'!I112+'T3 MET'!I112+'T3 NSA'!I112</f>
        <v>0</v>
      </c>
      <c r="J112" s="700">
        <f>'T3 ANSP'!J112+'T3 MET'!J112+'T3 NSA'!J112</f>
        <v>0</v>
      </c>
      <c r="L112" s="698"/>
    </row>
    <row r="113" spans="1:12" ht="12" hidden="1" customHeight="1">
      <c r="A113" s="756">
        <v>2024</v>
      </c>
      <c r="B113" s="688"/>
      <c r="C113" s="719" t="s">
        <v>343</v>
      </c>
      <c r="D113" s="755">
        <f>'T3 ANSP'!D113+'T3 MET'!D113+'T3 NSA'!D113</f>
        <v>0</v>
      </c>
      <c r="E113" s="721">
        <f>'T3 ANSP'!E113+'T3 MET'!E113+'T3 NSA'!E113</f>
        <v>0</v>
      </c>
      <c r="F113" s="722">
        <f>'T3 ANSP'!F113+'T3 MET'!F113+'T3 NSA'!F113</f>
        <v>0</v>
      </c>
      <c r="G113" s="722">
        <f>'T3 ANSP'!G113+'T3 MET'!G113+'T3 NSA'!G113</f>
        <v>0</v>
      </c>
      <c r="H113" s="722">
        <f>'T3 ANSP'!H113+'T3 MET'!H113+'T3 NSA'!H113</f>
        <v>0</v>
      </c>
      <c r="I113" s="723">
        <f>'T3 ANSP'!I113+'T3 MET'!I113+'T3 NSA'!I113</f>
        <v>0</v>
      </c>
      <c r="J113" s="720">
        <f>'T3 ANSP'!J113+'T3 MET'!J113+'T3 NSA'!J113</f>
        <v>0</v>
      </c>
      <c r="L113" s="698"/>
    </row>
    <row r="114" spans="1:12" ht="12" hidden="1" customHeight="1">
      <c r="A114" s="673" t="s">
        <v>257</v>
      </c>
      <c r="B114" s="688"/>
      <c r="C114" s="725" t="s">
        <v>344</v>
      </c>
      <c r="D114" s="726">
        <f>'T3 ANSP'!D114+'T3 MET'!D114+'T3 NSA'!D114</f>
        <v>522652.11028872011</v>
      </c>
      <c r="E114" s="727">
        <f>'T3 ANSP'!E114+'T3 MET'!E114+'T3 NSA'!E114</f>
        <v>522652.11028872011</v>
      </c>
      <c r="F114" s="728">
        <f>'T3 ANSP'!F114+'T3 MET'!F114+'T3 NSA'!F114</f>
        <v>0</v>
      </c>
      <c r="G114" s="728">
        <f>'T3 ANSP'!G114+'T3 MET'!G114+'T3 NSA'!G114</f>
        <v>0</v>
      </c>
      <c r="H114" s="728">
        <f>'T3 ANSP'!H114+'T3 MET'!H114+'T3 NSA'!H114</f>
        <v>0</v>
      </c>
      <c r="I114" s="729">
        <f>'T3 ANSP'!I114+'T3 MET'!I114+'T3 NSA'!I114</f>
        <v>0</v>
      </c>
      <c r="J114" s="726">
        <f>'T3 ANSP'!J114+'T3 MET'!J114+'T3 NSA'!J114</f>
        <v>0</v>
      </c>
      <c r="L114" s="698"/>
    </row>
    <row r="115" spans="1:12" ht="4.1500000000000004" hidden="1" customHeight="1">
      <c r="A115" s="730"/>
      <c r="B115" s="688"/>
      <c r="D115" s="731"/>
      <c r="E115" s="731"/>
      <c r="F115" s="731"/>
      <c r="G115" s="731"/>
      <c r="H115" s="731"/>
      <c r="I115" s="731"/>
      <c r="J115" s="731"/>
      <c r="L115" s="698"/>
    </row>
    <row r="116" spans="1:12" ht="12" customHeight="1">
      <c r="A116" s="673">
        <v>2017</v>
      </c>
      <c r="B116" s="688"/>
      <c r="C116" s="691" t="s">
        <v>345</v>
      </c>
      <c r="D116" s="692">
        <f>'T3 ANSP'!D116+'T3 MET'!D116+'T3 NSA'!D116</f>
        <v>0</v>
      </c>
      <c r="E116" s="734">
        <f>'T3 ANSP'!E116+'T3 MET'!E116+'T3 NSA'!E116</f>
        <v>0</v>
      </c>
      <c r="F116" s="714">
        <f>'T3 ANSP'!F116+'T3 MET'!F116+'T3 NSA'!F116</f>
        <v>0</v>
      </c>
      <c r="G116" s="714">
        <f>'T3 ANSP'!G116+'T3 MET'!G116+'T3 NSA'!G116</f>
        <v>0</v>
      </c>
      <c r="H116" s="714">
        <f>'T3 ANSP'!H116+'T3 MET'!H116+'T3 NSA'!H116</f>
        <v>0</v>
      </c>
      <c r="I116" s="735">
        <f>'T3 ANSP'!I116+'T3 MET'!I116+'T3 NSA'!I116</f>
        <v>0</v>
      </c>
      <c r="J116" s="692">
        <f>'T3 ANSP'!J116+'T3 MET'!J116+'T3 NSA'!J116</f>
        <v>0</v>
      </c>
      <c r="L116" s="698"/>
    </row>
    <row r="117" spans="1:12" ht="12" customHeight="1">
      <c r="A117" s="673">
        <v>2018</v>
      </c>
      <c r="B117" s="688"/>
      <c r="C117" s="699" t="s">
        <v>346</v>
      </c>
      <c r="D117" s="700">
        <f>'T3 ANSP'!D117+'T3 MET'!D117+'T3 NSA'!D117</f>
        <v>0</v>
      </c>
      <c r="E117" s="737">
        <f>'T3 ANSP'!E117+'T3 MET'!E117+'T3 NSA'!E117</f>
        <v>0</v>
      </c>
      <c r="F117" s="716">
        <f>'T3 ANSP'!F117+'T3 MET'!F117+'T3 NSA'!F117</f>
        <v>0</v>
      </c>
      <c r="G117" s="716">
        <f>'T3 ANSP'!G117+'T3 MET'!G117+'T3 NSA'!G117</f>
        <v>0</v>
      </c>
      <c r="H117" s="716">
        <f>'T3 ANSP'!H117+'T3 MET'!H117+'T3 NSA'!H117</f>
        <v>0</v>
      </c>
      <c r="I117" s="717">
        <f>'T3 ANSP'!I117+'T3 MET'!I117+'T3 NSA'!I117</f>
        <v>0</v>
      </c>
      <c r="J117" s="700">
        <f>'T3 ANSP'!J117+'T3 MET'!J117+'T3 NSA'!J117</f>
        <v>0</v>
      </c>
      <c r="L117" s="698"/>
    </row>
    <row r="118" spans="1:12" ht="12" hidden="1" customHeight="1">
      <c r="A118" s="673">
        <v>2019</v>
      </c>
      <c r="B118" s="688"/>
      <c r="C118" s="699" t="s">
        <v>347</v>
      </c>
      <c r="D118" s="700">
        <f>'T3 ANSP'!D118+'T3 MET'!D118+'T3 NSA'!D118</f>
        <v>0</v>
      </c>
      <c r="E118" s="737">
        <f>'T3 ANSP'!E118+'T3 MET'!E118+'T3 NSA'!E118</f>
        <v>0</v>
      </c>
      <c r="F118" s="716">
        <f>'T3 ANSP'!F118+'T3 MET'!F118+'T3 NSA'!F118</f>
        <v>0</v>
      </c>
      <c r="G118" s="716">
        <f>'T3 ANSP'!G118+'T3 MET'!G118+'T3 NSA'!G118</f>
        <v>0</v>
      </c>
      <c r="H118" s="716">
        <f>'T3 ANSP'!H118+'T3 MET'!H118+'T3 NSA'!H118</f>
        <v>0</v>
      </c>
      <c r="I118" s="717">
        <f>'T3 ANSP'!I118+'T3 MET'!I118+'T3 NSA'!I118</f>
        <v>0</v>
      </c>
      <c r="J118" s="700">
        <f>'T3 ANSP'!J118+'T3 MET'!J118+'T3 NSA'!J118</f>
        <v>0</v>
      </c>
      <c r="L118" s="698"/>
    </row>
    <row r="119" spans="1:12" ht="12" hidden="1" customHeight="1">
      <c r="A119" s="690" t="s">
        <v>250</v>
      </c>
      <c r="B119" s="688"/>
      <c r="C119" s="706" t="s">
        <v>348</v>
      </c>
      <c r="D119" s="707">
        <f>'T3 ANSP'!D119+'T3 MET'!D119+'T3 NSA'!D119</f>
        <v>0</v>
      </c>
      <c r="E119" s="708">
        <f>'T3 ANSP'!E119+'T3 MET'!E119+'T3 NSA'!E119</f>
        <v>0</v>
      </c>
      <c r="F119" s="709">
        <f>'T3 ANSP'!F119+'T3 MET'!F119+'T3 NSA'!F119</f>
        <v>0</v>
      </c>
      <c r="G119" s="709">
        <f>'T3 ANSP'!G119+'T3 MET'!G119+'T3 NSA'!G119</f>
        <v>0</v>
      </c>
      <c r="H119" s="709">
        <f>'T3 ANSP'!H119+'T3 MET'!H119+'T3 NSA'!H119</f>
        <v>0</v>
      </c>
      <c r="I119" s="739">
        <f>'T3 ANSP'!I119+'T3 MET'!I119+'T3 NSA'!I119</f>
        <v>0</v>
      </c>
      <c r="J119" s="707">
        <f>'T3 ANSP'!J119+'T3 MET'!J119+'T3 NSA'!J119</f>
        <v>0</v>
      </c>
      <c r="L119" s="698"/>
    </row>
    <row r="120" spans="1:12" ht="12" hidden="1" customHeight="1">
      <c r="A120" s="673">
        <v>2020</v>
      </c>
      <c r="B120" s="688"/>
      <c r="C120" s="691" t="s">
        <v>349</v>
      </c>
      <c r="D120" s="753">
        <f>'T3 ANSP'!D120+'T3 MET'!D120+'T3 NSA'!D120</f>
        <v>-284579.76</v>
      </c>
      <c r="E120" s="734">
        <f>'T3 ANSP'!E120+'T3 MET'!E120+'T3 NSA'!E120</f>
        <v>-284579.76</v>
      </c>
      <c r="F120" s="714">
        <f>'T3 ANSP'!F120+'T3 MET'!F120+'T3 NSA'!F120</f>
        <v>0</v>
      </c>
      <c r="G120" s="714">
        <f>'T3 ANSP'!G120+'T3 MET'!G120+'T3 NSA'!G120</f>
        <v>0</v>
      </c>
      <c r="H120" s="714">
        <f>'T3 ANSP'!H120+'T3 MET'!H120+'T3 NSA'!H120</f>
        <v>0</v>
      </c>
      <c r="I120" s="735">
        <f>'T3 ANSP'!I120+'T3 MET'!I120+'T3 NSA'!I120</f>
        <v>0</v>
      </c>
      <c r="J120" s="692">
        <f>'T3 ANSP'!J120+'T3 MET'!J120+'T3 NSA'!J120</f>
        <v>0</v>
      </c>
      <c r="L120" s="698"/>
    </row>
    <row r="121" spans="1:12" ht="12" hidden="1" customHeight="1">
      <c r="A121" s="673">
        <v>2021</v>
      </c>
      <c r="B121" s="688"/>
      <c r="C121" s="699" t="s">
        <v>350</v>
      </c>
      <c r="D121" s="754">
        <f>'T3 ANSP'!D121+'T3 MET'!D121+'T3 NSA'!D121</f>
        <v>-50000</v>
      </c>
      <c r="E121" s="758">
        <f>'T3 ANSP'!E121+'T3 MET'!E121+'T3 NSA'!E121</f>
        <v>0</v>
      </c>
      <c r="F121" s="716">
        <f>'T3 ANSP'!F121+'T3 MET'!F121+'T3 NSA'!F121</f>
        <v>-50000</v>
      </c>
      <c r="G121" s="716">
        <f>'T3 ANSP'!G121+'T3 MET'!G121+'T3 NSA'!G121</f>
        <v>0</v>
      </c>
      <c r="H121" s="716">
        <f>'T3 ANSP'!H121+'T3 MET'!H121+'T3 NSA'!H121</f>
        <v>0</v>
      </c>
      <c r="I121" s="717">
        <f>'T3 ANSP'!I121+'T3 MET'!I121+'T3 NSA'!I121</f>
        <v>0</v>
      </c>
      <c r="J121" s="700">
        <f>'T3 ANSP'!J121+'T3 MET'!J121+'T3 NSA'!J121</f>
        <v>0</v>
      </c>
      <c r="L121" s="698"/>
    </row>
    <row r="122" spans="1:12" ht="12" hidden="1" customHeight="1">
      <c r="A122" s="673">
        <v>2022</v>
      </c>
      <c r="B122" s="688"/>
      <c r="C122" s="699" t="s">
        <v>351</v>
      </c>
      <c r="D122" s="754">
        <f>'T3 ANSP'!D122+'T3 MET'!D122+'T3 NSA'!D122</f>
        <v>-50000</v>
      </c>
      <c r="E122" s="758">
        <f>'T3 ANSP'!E122+'T3 MET'!E122+'T3 NSA'!E122</f>
        <v>0</v>
      </c>
      <c r="F122" s="703">
        <f>'T3 ANSP'!F122+'T3 MET'!F122+'T3 NSA'!F122</f>
        <v>0</v>
      </c>
      <c r="G122" s="716">
        <f>'T3 ANSP'!G122+'T3 MET'!G122+'T3 NSA'!G122</f>
        <v>-50000</v>
      </c>
      <c r="H122" s="716">
        <f>'T3 ANSP'!H122+'T3 MET'!H122+'T3 NSA'!H122</f>
        <v>0</v>
      </c>
      <c r="I122" s="717">
        <f>'T3 ANSP'!I122+'T3 MET'!I122+'T3 NSA'!I122</f>
        <v>0</v>
      </c>
      <c r="J122" s="700">
        <f>'T3 ANSP'!J122+'T3 MET'!J122+'T3 NSA'!J122</f>
        <v>0</v>
      </c>
      <c r="L122" s="698"/>
    </row>
    <row r="123" spans="1:12" ht="12" hidden="1" customHeight="1">
      <c r="A123" s="673">
        <v>2023</v>
      </c>
      <c r="B123" s="688"/>
      <c r="C123" s="699" t="s">
        <v>352</v>
      </c>
      <c r="D123" s="754">
        <f>'T3 ANSP'!D123+'T3 MET'!D123+'T3 NSA'!D123</f>
        <v>0</v>
      </c>
      <c r="E123" s="758">
        <f>'T3 ANSP'!E123+'T3 MET'!E123+'T3 NSA'!E123</f>
        <v>0</v>
      </c>
      <c r="F123" s="703">
        <f>'T3 ANSP'!F123+'T3 MET'!F123+'T3 NSA'!F123</f>
        <v>0</v>
      </c>
      <c r="G123" s="703">
        <f>'T3 ANSP'!G123+'T3 MET'!G123+'T3 NSA'!G123</f>
        <v>0</v>
      </c>
      <c r="H123" s="716">
        <f>'T3 ANSP'!H123+'T3 MET'!H123+'T3 NSA'!H123</f>
        <v>0</v>
      </c>
      <c r="I123" s="717">
        <f>'T3 ANSP'!I123+'T3 MET'!I123+'T3 NSA'!I123</f>
        <v>0</v>
      </c>
      <c r="J123" s="700">
        <f>'T3 ANSP'!J123+'T3 MET'!J123+'T3 NSA'!J123</f>
        <v>0</v>
      </c>
      <c r="L123" s="698"/>
    </row>
    <row r="124" spans="1:12" ht="12" hidden="1" customHeight="1">
      <c r="A124" s="673">
        <v>2024</v>
      </c>
      <c r="B124" s="688"/>
      <c r="C124" s="719" t="s">
        <v>353</v>
      </c>
      <c r="D124" s="755">
        <f>'T3 ANSP'!D124+'T3 MET'!D124+'T3 NSA'!D124</f>
        <v>0</v>
      </c>
      <c r="E124" s="762">
        <f>'T3 ANSP'!E124+'T3 MET'!E124+'T3 NSA'!E124</f>
        <v>0</v>
      </c>
      <c r="F124" s="763">
        <f>'T3 ANSP'!F124+'T3 MET'!F124+'T3 NSA'!F124</f>
        <v>0</v>
      </c>
      <c r="G124" s="763">
        <f>'T3 ANSP'!G124+'T3 MET'!G124+'T3 NSA'!G124</f>
        <v>0</v>
      </c>
      <c r="H124" s="763">
        <f>'T3 ANSP'!H124+'T3 MET'!H124+'T3 NSA'!H124</f>
        <v>0</v>
      </c>
      <c r="I124" s="764">
        <f>'T3 ANSP'!I124+'T3 MET'!I124+'T3 NSA'!I124</f>
        <v>0</v>
      </c>
      <c r="J124" s="720">
        <f>'T3 ANSP'!J124+'T3 MET'!J124+'T3 NSA'!J124</f>
        <v>0</v>
      </c>
      <c r="L124" s="698"/>
    </row>
    <row r="125" spans="1:12" ht="12" hidden="1" customHeight="1">
      <c r="A125" s="673" t="s">
        <v>257</v>
      </c>
      <c r="B125" s="688"/>
      <c r="C125" s="725" t="s">
        <v>354</v>
      </c>
      <c r="D125" s="726">
        <f>'T3 ANSP'!D125+'T3 MET'!D125+'T3 NSA'!D125</f>
        <v>-384579.76</v>
      </c>
      <c r="E125" s="727">
        <f>'T3 ANSP'!E125+'T3 MET'!E125+'T3 NSA'!E125</f>
        <v>-284579.76</v>
      </c>
      <c r="F125" s="728">
        <f>'T3 ANSP'!F125+'T3 MET'!F125+'T3 NSA'!F125</f>
        <v>-50000</v>
      </c>
      <c r="G125" s="728">
        <f>'T3 ANSP'!G125+'T3 MET'!G125+'T3 NSA'!G125</f>
        <v>-50000</v>
      </c>
      <c r="H125" s="728">
        <f>'T3 ANSP'!H125+'T3 MET'!H125+'T3 NSA'!H125</f>
        <v>0</v>
      </c>
      <c r="I125" s="729">
        <f>'T3 ANSP'!I125+'T3 MET'!I125+'T3 NSA'!I125</f>
        <v>0</v>
      </c>
      <c r="J125" s="726">
        <f>'T3 ANSP'!J125+'T3 MET'!J125+'T3 NSA'!J125</f>
        <v>0</v>
      </c>
      <c r="L125" s="698"/>
    </row>
    <row r="126" spans="1:12" ht="4.1500000000000004" hidden="1" customHeight="1">
      <c r="A126" s="730"/>
      <c r="B126" s="688"/>
      <c r="D126" s="731"/>
      <c r="E126" s="731"/>
      <c r="F126" s="731"/>
      <c r="G126" s="731"/>
      <c r="H126" s="731"/>
      <c r="I126" s="731"/>
      <c r="J126" s="731"/>
      <c r="L126" s="698"/>
    </row>
    <row r="127" spans="1:12" ht="12" customHeight="1">
      <c r="A127" s="673">
        <v>2017</v>
      </c>
      <c r="B127" s="688"/>
      <c r="C127" s="691" t="s">
        <v>355</v>
      </c>
      <c r="D127" s="692">
        <f>'T3 ANSP'!D127+'T3 MET'!D127+'T3 NSA'!D127</f>
        <v>0</v>
      </c>
      <c r="E127" s="734">
        <f>'T3 ANSP'!E127+'T3 MET'!E127+'T3 NSA'!E127</f>
        <v>0</v>
      </c>
      <c r="F127" s="714">
        <f>'T3 ANSP'!F127+'T3 MET'!F127+'T3 NSA'!F127</f>
        <v>0</v>
      </c>
      <c r="G127" s="714">
        <f>'T3 ANSP'!G127+'T3 MET'!G127+'T3 NSA'!G127</f>
        <v>0</v>
      </c>
      <c r="H127" s="714">
        <f>'T3 ANSP'!H127+'T3 MET'!H127+'T3 NSA'!H127</f>
        <v>0</v>
      </c>
      <c r="I127" s="735">
        <f>'T3 ANSP'!I127+'T3 MET'!I127+'T3 NSA'!I127</f>
        <v>0</v>
      </c>
      <c r="J127" s="692">
        <f>'T3 ANSP'!J127+'T3 MET'!J127+'T3 NSA'!J127</f>
        <v>0</v>
      </c>
      <c r="L127" s="698"/>
    </row>
    <row r="128" spans="1:12" ht="12" customHeight="1">
      <c r="A128" s="673">
        <v>2018</v>
      </c>
      <c r="B128" s="688"/>
      <c r="C128" s="699" t="s">
        <v>356</v>
      </c>
      <c r="D128" s="700">
        <f>'T3 ANSP'!D128+'T3 MET'!D128+'T3 NSA'!D128</f>
        <v>0</v>
      </c>
      <c r="E128" s="737">
        <f>'T3 ANSP'!E128+'T3 MET'!E128+'T3 NSA'!E128</f>
        <v>0</v>
      </c>
      <c r="F128" s="716">
        <f>'T3 ANSP'!F128+'T3 MET'!F128+'T3 NSA'!F128</f>
        <v>0</v>
      </c>
      <c r="G128" s="716">
        <f>'T3 ANSP'!G128+'T3 MET'!G128+'T3 NSA'!G128</f>
        <v>0</v>
      </c>
      <c r="H128" s="716">
        <f>'T3 ANSP'!H128+'T3 MET'!H128+'T3 NSA'!H128</f>
        <v>0</v>
      </c>
      <c r="I128" s="717">
        <f>'T3 ANSP'!I128+'T3 MET'!I128+'T3 NSA'!I128</f>
        <v>0</v>
      </c>
      <c r="J128" s="700">
        <f>'T3 ANSP'!J128+'T3 MET'!J128+'T3 NSA'!J128</f>
        <v>0</v>
      </c>
      <c r="L128" s="698"/>
    </row>
    <row r="129" spans="1:12" ht="12" hidden="1" customHeight="1">
      <c r="A129" s="673">
        <v>2019</v>
      </c>
      <c r="B129" s="688"/>
      <c r="C129" s="699" t="s">
        <v>357</v>
      </c>
      <c r="D129" s="700">
        <f>'T3 ANSP'!D129+'T3 MET'!D129+'T3 NSA'!D129</f>
        <v>0</v>
      </c>
      <c r="E129" s="737">
        <f>'T3 ANSP'!E129+'T3 MET'!E129+'T3 NSA'!E129</f>
        <v>0</v>
      </c>
      <c r="F129" s="716">
        <f>'T3 ANSP'!F129+'T3 MET'!F129+'T3 NSA'!F129</f>
        <v>0</v>
      </c>
      <c r="G129" s="716">
        <f>'T3 ANSP'!G129+'T3 MET'!G129+'T3 NSA'!G129</f>
        <v>0</v>
      </c>
      <c r="H129" s="716">
        <f>'T3 ANSP'!H129+'T3 MET'!H129+'T3 NSA'!H129</f>
        <v>0</v>
      </c>
      <c r="I129" s="717">
        <f>'T3 ANSP'!I129+'T3 MET'!I129+'T3 NSA'!I129</f>
        <v>0</v>
      </c>
      <c r="J129" s="700">
        <f>'T3 ANSP'!J129+'T3 MET'!J129+'T3 NSA'!J129</f>
        <v>0</v>
      </c>
      <c r="L129" s="698"/>
    </row>
    <row r="130" spans="1:12" ht="12" hidden="1" customHeight="1">
      <c r="A130" s="690" t="s">
        <v>250</v>
      </c>
      <c r="B130" s="688"/>
      <c r="C130" s="706" t="s">
        <v>358</v>
      </c>
      <c r="D130" s="707">
        <f>'T3 ANSP'!D130+'T3 MET'!D130+'T3 NSA'!D130</f>
        <v>0</v>
      </c>
      <c r="E130" s="708">
        <f>'T3 ANSP'!E130+'T3 MET'!E130+'T3 NSA'!E130</f>
        <v>0</v>
      </c>
      <c r="F130" s="709">
        <f>'T3 ANSP'!F130+'T3 MET'!F130+'T3 NSA'!F130</f>
        <v>0</v>
      </c>
      <c r="G130" s="709">
        <f>'T3 ANSP'!G130+'T3 MET'!G130+'T3 NSA'!G130</f>
        <v>0</v>
      </c>
      <c r="H130" s="709">
        <f>'T3 ANSP'!H130+'T3 MET'!H130+'T3 NSA'!H130</f>
        <v>0</v>
      </c>
      <c r="I130" s="739">
        <f>'T3 ANSP'!I130+'T3 MET'!I130+'T3 NSA'!I130</f>
        <v>0</v>
      </c>
      <c r="J130" s="707">
        <f>'T3 ANSP'!J130+'T3 MET'!J130+'T3 NSA'!J130</f>
        <v>0</v>
      </c>
      <c r="L130" s="698"/>
    </row>
    <row r="131" spans="1:12" s="765" customFormat="1" ht="15" hidden="1">
      <c r="A131" s="673">
        <v>2020</v>
      </c>
      <c r="B131" s="688"/>
      <c r="C131" s="691" t="s">
        <v>359</v>
      </c>
      <c r="D131" s="753">
        <f>'T3 ANSP'!D131+'T3 MET'!D131+'T3 NSA'!D131</f>
        <v>0</v>
      </c>
      <c r="E131" s="734">
        <f>'T3 ANSP'!E131+'T3 MET'!E131+'T3 NSA'!E131</f>
        <v>0</v>
      </c>
      <c r="F131" s="714">
        <f>'T3 ANSP'!F131+'T3 MET'!F131+'T3 NSA'!F131</f>
        <v>0</v>
      </c>
      <c r="G131" s="714">
        <f>'T3 ANSP'!G131+'T3 MET'!G131+'T3 NSA'!G131</f>
        <v>0</v>
      </c>
      <c r="H131" s="714">
        <f>'T3 ANSP'!H131+'T3 MET'!H131+'T3 NSA'!H131</f>
        <v>0</v>
      </c>
      <c r="I131" s="735">
        <f>'T3 ANSP'!I131+'T3 MET'!I131+'T3 NSA'!I131</f>
        <v>0</v>
      </c>
      <c r="J131" s="692">
        <f>'T3 ANSP'!J131+'T3 MET'!J131+'T3 NSA'!J131</f>
        <v>0</v>
      </c>
      <c r="L131" s="698"/>
    </row>
    <row r="132" spans="1:12" ht="12" hidden="1" customHeight="1">
      <c r="A132" s="673">
        <v>2021</v>
      </c>
      <c r="B132" s="688"/>
      <c r="C132" s="699" t="s">
        <v>360</v>
      </c>
      <c r="D132" s="754">
        <f>'T3 ANSP'!D132+'T3 MET'!D132+'T3 NSA'!D132</f>
        <v>0</v>
      </c>
      <c r="E132" s="758">
        <f>'T3 ANSP'!E132+'T3 MET'!E132+'T3 NSA'!E132</f>
        <v>0</v>
      </c>
      <c r="F132" s="716">
        <f>'T3 ANSP'!F132+'T3 MET'!F132+'T3 NSA'!F132</f>
        <v>0</v>
      </c>
      <c r="G132" s="716">
        <f>'T3 ANSP'!G132+'T3 MET'!G132+'T3 NSA'!G132</f>
        <v>0</v>
      </c>
      <c r="H132" s="716">
        <f>'T3 ANSP'!H132+'T3 MET'!H132+'T3 NSA'!H132</f>
        <v>0</v>
      </c>
      <c r="I132" s="717">
        <f>'T3 ANSP'!I132+'T3 MET'!I132+'T3 NSA'!I132</f>
        <v>0</v>
      </c>
      <c r="J132" s="700">
        <f>'T3 ANSP'!J132+'T3 MET'!J132+'T3 NSA'!J132</f>
        <v>0</v>
      </c>
      <c r="L132" s="698"/>
    </row>
    <row r="133" spans="1:12" ht="12" hidden="1" customHeight="1">
      <c r="A133" s="673">
        <v>2022</v>
      </c>
      <c r="B133" s="688"/>
      <c r="C133" s="699" t="s">
        <v>361</v>
      </c>
      <c r="D133" s="754">
        <f>'T3 ANSP'!D133+'T3 MET'!D133+'T3 NSA'!D133</f>
        <v>0</v>
      </c>
      <c r="E133" s="758">
        <f>'T3 ANSP'!E133+'T3 MET'!E133+'T3 NSA'!E133</f>
        <v>0</v>
      </c>
      <c r="F133" s="703">
        <f>'T3 ANSP'!F133+'T3 MET'!F133+'T3 NSA'!F133</f>
        <v>0</v>
      </c>
      <c r="G133" s="716">
        <f>'T3 ANSP'!G133+'T3 MET'!G133+'T3 NSA'!G133</f>
        <v>0</v>
      </c>
      <c r="H133" s="716">
        <f>'T3 ANSP'!H133+'T3 MET'!H133+'T3 NSA'!H133</f>
        <v>0</v>
      </c>
      <c r="I133" s="717">
        <f>'T3 ANSP'!I133+'T3 MET'!I133+'T3 NSA'!I133</f>
        <v>0</v>
      </c>
      <c r="J133" s="700">
        <f>'T3 ANSP'!J133+'T3 MET'!J133+'T3 NSA'!J133</f>
        <v>0</v>
      </c>
      <c r="L133" s="698"/>
    </row>
    <row r="134" spans="1:12" ht="12" hidden="1" customHeight="1">
      <c r="A134" s="673">
        <v>2023</v>
      </c>
      <c r="B134" s="688"/>
      <c r="C134" s="699" t="s">
        <v>362</v>
      </c>
      <c r="D134" s="754">
        <f>'T3 ANSP'!D134+'T3 MET'!D134+'T3 NSA'!D134</f>
        <v>0</v>
      </c>
      <c r="E134" s="758">
        <f>'T3 ANSP'!E134+'T3 MET'!E134+'T3 NSA'!E134</f>
        <v>0</v>
      </c>
      <c r="F134" s="703">
        <f>'T3 ANSP'!F134+'T3 MET'!F134+'T3 NSA'!F134</f>
        <v>0</v>
      </c>
      <c r="G134" s="703">
        <f>'T3 ANSP'!G134+'T3 MET'!G134+'T3 NSA'!G134</f>
        <v>0</v>
      </c>
      <c r="H134" s="716">
        <f>'T3 ANSP'!H134+'T3 MET'!H134+'T3 NSA'!H134</f>
        <v>0</v>
      </c>
      <c r="I134" s="717">
        <f>'T3 ANSP'!I134+'T3 MET'!I134+'T3 NSA'!I134</f>
        <v>0</v>
      </c>
      <c r="J134" s="700">
        <f>'T3 ANSP'!J134+'T3 MET'!J134+'T3 NSA'!J134</f>
        <v>0</v>
      </c>
      <c r="L134" s="698"/>
    </row>
    <row r="135" spans="1:12" ht="12" hidden="1" customHeight="1">
      <c r="A135" s="673">
        <v>2024</v>
      </c>
      <c r="B135" s="688"/>
      <c r="C135" s="719" t="s">
        <v>363</v>
      </c>
      <c r="D135" s="755">
        <f>'T3 ANSP'!D135+'T3 MET'!D135+'T3 NSA'!D135</f>
        <v>0</v>
      </c>
      <c r="E135" s="762">
        <f>'T3 ANSP'!E135+'T3 MET'!E135+'T3 NSA'!E135</f>
        <v>0</v>
      </c>
      <c r="F135" s="763">
        <f>'T3 ANSP'!F135+'T3 MET'!F135+'T3 NSA'!F135</f>
        <v>0</v>
      </c>
      <c r="G135" s="763">
        <f>'T3 ANSP'!G135+'T3 MET'!G135+'T3 NSA'!G135</f>
        <v>0</v>
      </c>
      <c r="H135" s="763">
        <f>'T3 ANSP'!H135+'T3 MET'!H135+'T3 NSA'!H135</f>
        <v>0</v>
      </c>
      <c r="I135" s="764">
        <f>'T3 ANSP'!I135+'T3 MET'!I135+'T3 NSA'!I135</f>
        <v>0</v>
      </c>
      <c r="J135" s="720">
        <f>'T3 ANSP'!J135+'T3 MET'!J135+'T3 NSA'!J135</f>
        <v>0</v>
      </c>
      <c r="L135" s="698"/>
    </row>
    <row r="136" spans="1:12" ht="12" hidden="1" customHeight="1">
      <c r="A136" s="673" t="s">
        <v>257</v>
      </c>
      <c r="B136" s="688"/>
      <c r="C136" s="725" t="s">
        <v>364</v>
      </c>
      <c r="D136" s="726">
        <f>'T3 ANSP'!D136+'T3 MET'!D136+'T3 NSA'!D136</f>
        <v>0</v>
      </c>
      <c r="E136" s="727">
        <f>'T3 ANSP'!E136+'T3 MET'!E136+'T3 NSA'!E136</f>
        <v>0</v>
      </c>
      <c r="F136" s="728">
        <f>'T3 ANSP'!F136+'T3 MET'!F136+'T3 NSA'!F136</f>
        <v>0</v>
      </c>
      <c r="G136" s="728">
        <f>'T3 ANSP'!G136+'T3 MET'!G136+'T3 NSA'!G136</f>
        <v>0</v>
      </c>
      <c r="H136" s="728">
        <f>'T3 ANSP'!H136+'T3 MET'!H136+'T3 NSA'!H136</f>
        <v>0</v>
      </c>
      <c r="I136" s="729">
        <f>'T3 ANSP'!I136+'T3 MET'!I136+'T3 NSA'!I136</f>
        <v>0</v>
      </c>
      <c r="J136" s="726">
        <f>'T3 ANSP'!J136+'T3 MET'!J136+'T3 NSA'!J136</f>
        <v>0</v>
      </c>
      <c r="L136" s="698"/>
    </row>
    <row r="137" spans="1:12" ht="4.1500000000000004" hidden="1" customHeight="1">
      <c r="A137" s="730"/>
      <c r="B137" s="688"/>
      <c r="D137" s="731"/>
      <c r="E137" s="731"/>
      <c r="F137" s="731"/>
      <c r="G137" s="731"/>
      <c r="H137" s="731"/>
      <c r="I137" s="731"/>
      <c r="J137" s="731"/>
      <c r="L137" s="698"/>
    </row>
    <row r="138" spans="1:12" ht="12" customHeight="1">
      <c r="A138" s="673">
        <v>2017</v>
      </c>
      <c r="B138" s="688"/>
      <c r="C138" s="691" t="s">
        <v>365</v>
      </c>
      <c r="D138" s="692">
        <f>'T3 ANSP'!D138+'T3 MET'!D138+'T3 NSA'!D138</f>
        <v>0</v>
      </c>
      <c r="E138" s="734">
        <f>'T3 ANSP'!E138+'T3 MET'!E138+'T3 NSA'!E138</f>
        <v>0</v>
      </c>
      <c r="F138" s="714">
        <f>'T3 ANSP'!F138+'T3 MET'!F138+'T3 NSA'!F138</f>
        <v>0</v>
      </c>
      <c r="G138" s="714">
        <f>'T3 ANSP'!G138+'T3 MET'!G138+'T3 NSA'!G138</f>
        <v>0</v>
      </c>
      <c r="H138" s="714">
        <f>'T3 ANSP'!H138+'T3 MET'!H138+'T3 NSA'!H138</f>
        <v>0</v>
      </c>
      <c r="I138" s="735">
        <f>'T3 ANSP'!I138+'T3 MET'!I138+'T3 NSA'!I138</f>
        <v>0</v>
      </c>
      <c r="J138" s="692">
        <f>'T3 ANSP'!J138+'T3 MET'!J138+'T3 NSA'!J138</f>
        <v>0</v>
      </c>
      <c r="L138" s="698"/>
    </row>
    <row r="139" spans="1:12" ht="12" customHeight="1">
      <c r="A139" s="673">
        <v>2018</v>
      </c>
      <c r="B139" s="688"/>
      <c r="C139" s="699" t="s">
        <v>366</v>
      </c>
      <c r="D139" s="700">
        <f>'T3 ANSP'!D139+'T3 MET'!D139+'T3 NSA'!D139</f>
        <v>0</v>
      </c>
      <c r="E139" s="737">
        <f>'T3 ANSP'!E139+'T3 MET'!E139+'T3 NSA'!E139</f>
        <v>0</v>
      </c>
      <c r="F139" s="716">
        <f>'T3 ANSP'!F139+'T3 MET'!F139+'T3 NSA'!F139</f>
        <v>0</v>
      </c>
      <c r="G139" s="716">
        <f>'T3 ANSP'!G139+'T3 MET'!G139+'T3 NSA'!G139</f>
        <v>0</v>
      </c>
      <c r="H139" s="716">
        <f>'T3 ANSP'!H139+'T3 MET'!H139+'T3 NSA'!H139</f>
        <v>0</v>
      </c>
      <c r="I139" s="717">
        <f>'T3 ANSP'!I139+'T3 MET'!I139+'T3 NSA'!I139</f>
        <v>0</v>
      </c>
      <c r="J139" s="700">
        <f>'T3 ANSP'!J139+'T3 MET'!J139+'T3 NSA'!J139</f>
        <v>0</v>
      </c>
      <c r="L139" s="698"/>
    </row>
    <row r="140" spans="1:12" ht="12" hidden="1" customHeight="1">
      <c r="A140" s="673">
        <v>2019</v>
      </c>
      <c r="B140" s="688"/>
      <c r="C140" s="699" t="s">
        <v>367</v>
      </c>
      <c r="D140" s="700">
        <f>'T3 ANSP'!D140+'T3 MET'!D140+'T3 NSA'!D140</f>
        <v>0</v>
      </c>
      <c r="E140" s="737">
        <f>'T3 ANSP'!E140+'T3 MET'!E140+'T3 NSA'!E140</f>
        <v>0</v>
      </c>
      <c r="F140" s="716">
        <f>'T3 ANSP'!F140+'T3 MET'!F140+'T3 NSA'!F140</f>
        <v>0</v>
      </c>
      <c r="G140" s="716">
        <f>'T3 ANSP'!G140+'T3 MET'!G140+'T3 NSA'!G140</f>
        <v>0</v>
      </c>
      <c r="H140" s="716">
        <f>'T3 ANSP'!H140+'T3 MET'!H140+'T3 NSA'!H140</f>
        <v>0</v>
      </c>
      <c r="I140" s="717">
        <f>'T3 ANSP'!I140+'T3 MET'!I140+'T3 NSA'!I140</f>
        <v>0</v>
      </c>
      <c r="J140" s="700">
        <f>'T3 ANSP'!J140+'T3 MET'!J140+'T3 NSA'!J140</f>
        <v>0</v>
      </c>
      <c r="L140" s="698"/>
    </row>
    <row r="141" spans="1:12" ht="12" hidden="1" customHeight="1">
      <c r="A141" s="690" t="s">
        <v>250</v>
      </c>
      <c r="B141" s="688"/>
      <c r="C141" s="706" t="s">
        <v>368</v>
      </c>
      <c r="D141" s="707">
        <f>'T3 ANSP'!D141+'T3 MET'!D141+'T3 NSA'!D141</f>
        <v>0</v>
      </c>
      <c r="E141" s="708">
        <f>'T3 ANSP'!E141+'T3 MET'!E141+'T3 NSA'!E141</f>
        <v>0</v>
      </c>
      <c r="F141" s="709">
        <f>'T3 ANSP'!F141+'T3 MET'!F141+'T3 NSA'!F141</f>
        <v>0</v>
      </c>
      <c r="G141" s="709">
        <f>'T3 ANSP'!G141+'T3 MET'!G141+'T3 NSA'!G141</f>
        <v>0</v>
      </c>
      <c r="H141" s="709">
        <f>'T3 ANSP'!H141+'T3 MET'!H141+'T3 NSA'!H141</f>
        <v>0</v>
      </c>
      <c r="I141" s="739">
        <f>'T3 ANSP'!I141+'T3 MET'!I141+'T3 NSA'!I141</f>
        <v>0</v>
      </c>
      <c r="J141" s="707">
        <f>'T3 ANSP'!J141+'T3 MET'!J141+'T3 NSA'!J141</f>
        <v>0</v>
      </c>
      <c r="L141" s="698"/>
    </row>
    <row r="142" spans="1:12" s="765" customFormat="1" ht="15" hidden="1">
      <c r="A142" s="673">
        <v>2020</v>
      </c>
      <c r="B142" s="688"/>
      <c r="C142" s="691" t="s">
        <v>369</v>
      </c>
      <c r="D142" s="753">
        <f>'T3 ANSP'!D142+'T3 MET'!D142+'T3 NSA'!D142</f>
        <v>-341791.4430073516</v>
      </c>
      <c r="E142" s="734">
        <f>'T3 ANSP'!E142+'T3 MET'!E142+'T3 NSA'!E142</f>
        <v>-341791.4430073516</v>
      </c>
      <c r="F142" s="714">
        <f>'T3 ANSP'!F142+'T3 MET'!F142+'T3 NSA'!F142</f>
        <v>0</v>
      </c>
      <c r="G142" s="714">
        <f>'T3 ANSP'!G142+'T3 MET'!G142+'T3 NSA'!G142</f>
        <v>0</v>
      </c>
      <c r="H142" s="695">
        <f>'T3 ANSP'!H142+'T3 MET'!H142+'T3 NSA'!H142</f>
        <v>0</v>
      </c>
      <c r="I142" s="696">
        <f>'T3 ANSP'!I142+'T3 MET'!I142+'T3 NSA'!I142</f>
        <v>0</v>
      </c>
      <c r="J142" s="697">
        <f>'T3 ANSP'!J142+'T3 MET'!J142+'T3 NSA'!J142</f>
        <v>0</v>
      </c>
      <c r="L142" s="698"/>
    </row>
    <row r="143" spans="1:12" ht="12" hidden="1" customHeight="1">
      <c r="A143" s="673">
        <v>2021</v>
      </c>
      <c r="B143" s="688"/>
      <c r="C143" s="699" t="s">
        <v>370</v>
      </c>
      <c r="D143" s="754">
        <f>'T3 ANSP'!D143+'T3 MET'!D143+'T3 NSA'!D143</f>
        <v>0</v>
      </c>
      <c r="E143" s="758">
        <f>'T3 ANSP'!E143+'T3 MET'!E143+'T3 NSA'!E143</f>
        <v>0</v>
      </c>
      <c r="F143" s="716">
        <f>'T3 ANSP'!F143+'T3 MET'!F143+'T3 NSA'!F143</f>
        <v>0</v>
      </c>
      <c r="G143" s="716">
        <f>'T3 ANSP'!G143+'T3 MET'!G143+'T3 NSA'!G143</f>
        <v>0</v>
      </c>
      <c r="H143" s="702">
        <f>'T3 ANSP'!H143+'T3 MET'!H143+'T3 NSA'!H143</f>
        <v>0</v>
      </c>
      <c r="I143" s="704">
        <f>'T3 ANSP'!I143+'T3 MET'!I143+'T3 NSA'!I143</f>
        <v>0</v>
      </c>
      <c r="J143" s="705">
        <f>'T3 ANSP'!J143+'T3 MET'!J143+'T3 NSA'!J143</f>
        <v>0</v>
      </c>
      <c r="L143" s="698"/>
    </row>
    <row r="144" spans="1:12" ht="12" hidden="1" customHeight="1">
      <c r="A144" s="673">
        <v>2022</v>
      </c>
      <c r="B144" s="688"/>
      <c r="C144" s="699" t="s">
        <v>371</v>
      </c>
      <c r="D144" s="754">
        <f>'T3 ANSP'!D144+'T3 MET'!D144+'T3 NSA'!D144</f>
        <v>0</v>
      </c>
      <c r="E144" s="758">
        <f>'T3 ANSP'!E144+'T3 MET'!E144+'T3 NSA'!E144</f>
        <v>0</v>
      </c>
      <c r="F144" s="703">
        <f>'T3 ANSP'!F144+'T3 MET'!F144+'T3 NSA'!F144</f>
        <v>0</v>
      </c>
      <c r="G144" s="716">
        <f>'T3 ANSP'!G144+'T3 MET'!G144+'T3 NSA'!G144</f>
        <v>0</v>
      </c>
      <c r="H144" s="716">
        <f>'T3 ANSP'!H144+'T3 MET'!H144+'T3 NSA'!H144</f>
        <v>0</v>
      </c>
      <c r="I144" s="716">
        <f>'T3 ANSP'!I144+'T3 MET'!I144+'T3 NSA'!I144</f>
        <v>0</v>
      </c>
      <c r="J144" s="705">
        <f>'T3 ANSP'!J144+'T3 MET'!J144+'T3 NSA'!J144</f>
        <v>0</v>
      </c>
      <c r="L144" s="698"/>
    </row>
    <row r="145" spans="1:12" ht="12" hidden="1" customHeight="1">
      <c r="A145" s="673">
        <v>2023</v>
      </c>
      <c r="B145" s="688"/>
      <c r="C145" s="699" t="s">
        <v>372</v>
      </c>
      <c r="D145" s="754">
        <f>'T3 ANSP'!D145+'T3 MET'!D145+'T3 NSA'!D145</f>
        <v>0</v>
      </c>
      <c r="E145" s="758">
        <f>'T3 ANSP'!E145+'T3 MET'!E145+'T3 NSA'!E145</f>
        <v>0</v>
      </c>
      <c r="F145" s="703">
        <f>'T3 ANSP'!F145+'T3 MET'!F145+'T3 NSA'!F145</f>
        <v>0</v>
      </c>
      <c r="G145" s="703">
        <f>'T3 ANSP'!G145+'T3 MET'!G145+'T3 NSA'!G145</f>
        <v>0</v>
      </c>
      <c r="H145" s="716">
        <f>'T3 ANSP'!H145+'T3 MET'!H145+'T3 NSA'!H145</f>
        <v>0</v>
      </c>
      <c r="I145" s="716">
        <f>'T3 ANSP'!I145+'T3 MET'!I145+'T3 NSA'!I145</f>
        <v>0</v>
      </c>
      <c r="J145" s="700">
        <f>'T3 ANSP'!J145+'T3 MET'!J145+'T3 NSA'!J145</f>
        <v>0</v>
      </c>
      <c r="L145" s="698"/>
    </row>
    <row r="146" spans="1:12" ht="12" hidden="1" customHeight="1">
      <c r="A146" s="673">
        <v>2024</v>
      </c>
      <c r="B146" s="688"/>
      <c r="C146" s="719" t="s">
        <v>373</v>
      </c>
      <c r="D146" s="755">
        <f>'T3 ANSP'!D146+'T3 MET'!D146+'T3 NSA'!D146</f>
        <v>0</v>
      </c>
      <c r="E146" s="762">
        <f>'T3 ANSP'!E146+'T3 MET'!E146+'T3 NSA'!E146</f>
        <v>0</v>
      </c>
      <c r="F146" s="763">
        <f>'T3 ANSP'!F146+'T3 MET'!F146+'T3 NSA'!F146</f>
        <v>0</v>
      </c>
      <c r="G146" s="763">
        <f>'T3 ANSP'!G146+'T3 MET'!G146+'T3 NSA'!G146</f>
        <v>0</v>
      </c>
      <c r="H146" s="763">
        <f>'T3 ANSP'!H146+'T3 MET'!H146+'T3 NSA'!H146</f>
        <v>0</v>
      </c>
      <c r="I146" s="766">
        <f>'T3 ANSP'!I146+'T3 MET'!I146+'T3 NSA'!I146</f>
        <v>0</v>
      </c>
      <c r="J146" s="720">
        <f>'T3 ANSP'!J146+'T3 MET'!J146+'T3 NSA'!J146</f>
        <v>0</v>
      </c>
      <c r="L146" s="698"/>
    </row>
    <row r="147" spans="1:12" ht="12" hidden="1" customHeight="1">
      <c r="A147" s="673" t="s">
        <v>257</v>
      </c>
      <c r="B147" s="688"/>
      <c r="C147" s="725" t="s">
        <v>374</v>
      </c>
      <c r="D147" s="726">
        <f>'T3 ANSP'!D147+'T3 MET'!D147+'T3 NSA'!D147</f>
        <v>-341791.4430073516</v>
      </c>
      <c r="E147" s="727">
        <f>'T3 ANSP'!E147+'T3 MET'!E147+'T3 NSA'!E147</f>
        <v>-341791.4430073516</v>
      </c>
      <c r="F147" s="728">
        <f>'T3 ANSP'!F147+'T3 MET'!F147+'T3 NSA'!F147</f>
        <v>0</v>
      </c>
      <c r="G147" s="728">
        <f>'T3 ANSP'!G147+'T3 MET'!G147+'T3 NSA'!G147</f>
        <v>0</v>
      </c>
      <c r="H147" s="728">
        <f>'T3 ANSP'!H147+'T3 MET'!H147+'T3 NSA'!H147</f>
        <v>0</v>
      </c>
      <c r="I147" s="729">
        <f>'T3 ANSP'!I147+'T3 MET'!I147+'T3 NSA'!I147</f>
        <v>0</v>
      </c>
      <c r="J147" s="726">
        <f>'T3 ANSP'!J147+'T3 MET'!J147+'T3 NSA'!J147</f>
        <v>0</v>
      </c>
      <c r="L147" s="698"/>
    </row>
    <row r="148" spans="1:12" ht="4.1500000000000004" hidden="1" customHeight="1">
      <c r="A148" s="730"/>
      <c r="B148" s="688"/>
      <c r="D148" s="731"/>
      <c r="E148" s="731"/>
      <c r="F148" s="731"/>
      <c r="G148" s="731"/>
      <c r="H148" s="731"/>
      <c r="I148" s="731"/>
      <c r="J148" s="731"/>
      <c r="L148" s="698"/>
    </row>
    <row r="149" spans="1:12" ht="12" customHeight="1">
      <c r="A149" s="673">
        <v>2017</v>
      </c>
      <c r="B149" s="688"/>
      <c r="C149" s="691" t="s">
        <v>375</v>
      </c>
      <c r="D149" s="697">
        <f>'T3 ANSP'!D149+'T3 MET'!D149+'T3 NSA'!D149</f>
        <v>0</v>
      </c>
      <c r="E149" s="757">
        <f>'T3 ANSP'!E149+'T3 MET'!E149+'T3 NSA'!E149</f>
        <v>0</v>
      </c>
      <c r="F149" s="695">
        <f>'T3 ANSP'!F149+'T3 MET'!F149+'T3 NSA'!F149</f>
        <v>0</v>
      </c>
      <c r="G149" s="695">
        <f>'T3 ANSP'!G149+'T3 MET'!G149+'T3 NSA'!G149</f>
        <v>0</v>
      </c>
      <c r="H149" s="695">
        <f>'T3 ANSP'!H149+'T3 MET'!H149+'T3 NSA'!H149</f>
        <v>0</v>
      </c>
      <c r="I149" s="696">
        <f>'T3 ANSP'!I149+'T3 MET'!I149+'T3 NSA'!I149</f>
        <v>0</v>
      </c>
      <c r="J149" s="697">
        <f>'T3 ANSP'!J149+'T3 MET'!J149+'T3 NSA'!J149</f>
        <v>0</v>
      </c>
      <c r="L149" s="698"/>
    </row>
    <row r="150" spans="1:12" ht="12" customHeight="1">
      <c r="A150" s="673">
        <v>2018</v>
      </c>
      <c r="B150" s="688"/>
      <c r="C150" s="699" t="s">
        <v>376</v>
      </c>
      <c r="D150" s="705">
        <f>'T3 ANSP'!D150+'T3 MET'!D150+'T3 NSA'!D150</f>
        <v>0</v>
      </c>
      <c r="E150" s="758">
        <f>'T3 ANSP'!E150+'T3 MET'!E150+'T3 NSA'!E150</f>
        <v>0</v>
      </c>
      <c r="F150" s="703">
        <f>'T3 ANSP'!F150+'T3 MET'!F150+'T3 NSA'!F150</f>
        <v>0</v>
      </c>
      <c r="G150" s="703">
        <f>'T3 ANSP'!G150+'T3 MET'!G150+'T3 NSA'!G150</f>
        <v>0</v>
      </c>
      <c r="H150" s="703">
        <f>'T3 ANSP'!H150+'T3 MET'!H150+'T3 NSA'!H150</f>
        <v>0</v>
      </c>
      <c r="I150" s="704">
        <f>'T3 ANSP'!I150+'T3 MET'!I150+'T3 NSA'!I150</f>
        <v>0</v>
      </c>
      <c r="J150" s="705">
        <f>'T3 ANSP'!J150+'T3 MET'!J150+'T3 NSA'!J150</f>
        <v>0</v>
      </c>
      <c r="L150" s="698"/>
    </row>
    <row r="151" spans="1:12" ht="12" hidden="1" customHeight="1">
      <c r="A151" s="673">
        <v>2019</v>
      </c>
      <c r="B151" s="688"/>
      <c r="C151" s="699" t="s">
        <v>377</v>
      </c>
      <c r="D151" s="705">
        <f>'T3 ANSP'!D151+'T3 MET'!D151+'T3 NSA'!D151</f>
        <v>0</v>
      </c>
      <c r="E151" s="758">
        <f>'T3 ANSP'!E151+'T3 MET'!E151+'T3 NSA'!E151</f>
        <v>0</v>
      </c>
      <c r="F151" s="703">
        <f>'T3 ANSP'!F151+'T3 MET'!F151+'T3 NSA'!F151</f>
        <v>0</v>
      </c>
      <c r="G151" s="703">
        <f>'T3 ANSP'!G151+'T3 MET'!G151+'T3 NSA'!G151</f>
        <v>0</v>
      </c>
      <c r="H151" s="703">
        <f>'T3 ANSP'!H151+'T3 MET'!H151+'T3 NSA'!H151</f>
        <v>0</v>
      </c>
      <c r="I151" s="704">
        <f>'T3 ANSP'!I151+'T3 MET'!I151+'T3 NSA'!I151</f>
        <v>0</v>
      </c>
      <c r="J151" s="705">
        <f>'T3 ANSP'!J151+'T3 MET'!J151+'T3 NSA'!J151</f>
        <v>0</v>
      </c>
      <c r="L151" s="698"/>
    </row>
    <row r="152" spans="1:12" ht="12" hidden="1" customHeight="1">
      <c r="A152" s="690" t="s">
        <v>250</v>
      </c>
      <c r="B152" s="688"/>
      <c r="C152" s="706" t="s">
        <v>378</v>
      </c>
      <c r="D152" s="712">
        <f>'T3 ANSP'!D152+'T3 MET'!D152+'T3 NSA'!D152</f>
        <v>0</v>
      </c>
      <c r="E152" s="767">
        <f>'T3 ANSP'!E152+'T3 MET'!E152+'T3 NSA'!E152</f>
        <v>0</v>
      </c>
      <c r="F152" s="710">
        <f>'T3 ANSP'!F152+'T3 MET'!F152+'T3 NSA'!F152</f>
        <v>0</v>
      </c>
      <c r="G152" s="710">
        <f>'T3 ANSP'!G152+'T3 MET'!G152+'T3 NSA'!G152</f>
        <v>0</v>
      </c>
      <c r="H152" s="710">
        <f>'T3 ANSP'!H152+'T3 MET'!H152+'T3 NSA'!H152</f>
        <v>0</v>
      </c>
      <c r="I152" s="711">
        <f>'T3 ANSP'!I152+'T3 MET'!I152+'T3 NSA'!I152</f>
        <v>0</v>
      </c>
      <c r="J152" s="712">
        <f>'T3 ANSP'!J152+'T3 MET'!J152+'T3 NSA'!J152</f>
        <v>0</v>
      </c>
      <c r="L152" s="698"/>
    </row>
    <row r="153" spans="1:12" s="765" customFormat="1" ht="15" hidden="1">
      <c r="A153" s="673">
        <v>2020</v>
      </c>
      <c r="B153" s="688"/>
      <c r="C153" s="691" t="s">
        <v>379</v>
      </c>
      <c r="D153" s="768">
        <f>'T3 ANSP'!D153+'T3 MET'!D153+'T3 NSA'!D153</f>
        <v>0</v>
      </c>
      <c r="E153" s="757">
        <f>'T3 ANSP'!E153+'T3 MET'!E153+'T3 NSA'!E153</f>
        <v>0</v>
      </c>
      <c r="F153" s="695">
        <f>'T3 ANSP'!F153+'T3 MET'!F153+'T3 NSA'!F153</f>
        <v>0</v>
      </c>
      <c r="G153" s="695">
        <f>'T3 ANSP'!G153+'T3 MET'!G153+'T3 NSA'!G153</f>
        <v>0</v>
      </c>
      <c r="H153" s="695">
        <f>'T3 ANSP'!H153+'T3 MET'!H153+'T3 NSA'!H153</f>
        <v>0</v>
      </c>
      <c r="I153" s="696">
        <f>'T3 ANSP'!I153+'T3 MET'!I153+'T3 NSA'!I153</f>
        <v>0</v>
      </c>
      <c r="J153" s="697">
        <f>'T3 ANSP'!J153+'T3 MET'!J153+'T3 NSA'!J153</f>
        <v>0</v>
      </c>
      <c r="L153" s="698"/>
    </row>
    <row r="154" spans="1:12" ht="12" hidden="1" customHeight="1">
      <c r="A154" s="673">
        <v>2021</v>
      </c>
      <c r="B154" s="688"/>
      <c r="C154" s="699" t="s">
        <v>380</v>
      </c>
      <c r="D154" s="769">
        <f>'T3 ANSP'!D154+'T3 MET'!D154+'T3 NSA'!D154</f>
        <v>0</v>
      </c>
      <c r="E154" s="758">
        <f>'T3 ANSP'!E154+'T3 MET'!E154+'T3 NSA'!E154</f>
        <v>0</v>
      </c>
      <c r="F154" s="703">
        <f>'T3 ANSP'!F154+'T3 MET'!F154+'T3 NSA'!F154</f>
        <v>0</v>
      </c>
      <c r="G154" s="703">
        <f>'T3 ANSP'!G154+'T3 MET'!G154+'T3 NSA'!G154</f>
        <v>0</v>
      </c>
      <c r="H154" s="703">
        <f>'T3 ANSP'!H154+'T3 MET'!H154+'T3 NSA'!H154</f>
        <v>0</v>
      </c>
      <c r="I154" s="704">
        <f>'T3 ANSP'!I154+'T3 MET'!I154+'T3 NSA'!I154</f>
        <v>0</v>
      </c>
      <c r="J154" s="705">
        <f>'T3 ANSP'!J154+'T3 MET'!J154+'T3 NSA'!J154</f>
        <v>0</v>
      </c>
      <c r="L154" s="698"/>
    </row>
    <row r="155" spans="1:12" ht="12" hidden="1" customHeight="1">
      <c r="A155" s="673">
        <v>2022</v>
      </c>
      <c r="B155" s="688"/>
      <c r="C155" s="699" t="s">
        <v>381</v>
      </c>
      <c r="D155" s="769">
        <f>'T3 ANSP'!D155+'T3 MET'!D155+'T3 NSA'!D155</f>
        <v>0</v>
      </c>
      <c r="E155" s="758">
        <f>'T3 ANSP'!E155+'T3 MET'!E155+'T3 NSA'!E155</f>
        <v>0</v>
      </c>
      <c r="F155" s="703">
        <f>'T3 ANSP'!F155+'T3 MET'!F155+'T3 NSA'!F155</f>
        <v>0</v>
      </c>
      <c r="G155" s="703">
        <f>'T3 ANSP'!G155+'T3 MET'!G155+'T3 NSA'!G155</f>
        <v>0</v>
      </c>
      <c r="H155" s="703">
        <f>'T3 ANSP'!H155+'T3 MET'!H155+'T3 NSA'!H155</f>
        <v>0</v>
      </c>
      <c r="I155" s="703">
        <f>'T3 ANSP'!I155+'T3 MET'!I155+'T3 NSA'!I155</f>
        <v>0</v>
      </c>
      <c r="J155" s="705">
        <f>'T3 ANSP'!J155+'T3 MET'!J155+'T3 NSA'!J155</f>
        <v>0</v>
      </c>
      <c r="L155" s="698"/>
    </row>
    <row r="156" spans="1:12" ht="12" hidden="1" customHeight="1">
      <c r="A156" s="673">
        <v>2023</v>
      </c>
      <c r="B156" s="688"/>
      <c r="C156" s="699" t="s">
        <v>382</v>
      </c>
      <c r="D156" s="769">
        <f>'T3 ANSP'!D156+'T3 MET'!D156+'T3 NSA'!D156</f>
        <v>0</v>
      </c>
      <c r="E156" s="758">
        <f>'T3 ANSP'!E156+'T3 MET'!E156+'T3 NSA'!E156</f>
        <v>0</v>
      </c>
      <c r="F156" s="703">
        <f>'T3 ANSP'!F156+'T3 MET'!F156+'T3 NSA'!F156</f>
        <v>0</v>
      </c>
      <c r="G156" s="703">
        <f>'T3 ANSP'!G156+'T3 MET'!G156+'T3 NSA'!G156</f>
        <v>0</v>
      </c>
      <c r="H156" s="703">
        <f>'T3 ANSP'!H156+'T3 MET'!H156+'T3 NSA'!H156</f>
        <v>0</v>
      </c>
      <c r="I156" s="703">
        <f>'T3 ANSP'!I156+'T3 MET'!I156+'T3 NSA'!I156</f>
        <v>0</v>
      </c>
      <c r="J156" s="705">
        <f>'T3 ANSP'!J156+'T3 MET'!J156+'T3 NSA'!J156</f>
        <v>0</v>
      </c>
      <c r="L156" s="698"/>
    </row>
    <row r="157" spans="1:12" ht="12" hidden="1" customHeight="1">
      <c r="A157" s="673">
        <v>2024</v>
      </c>
      <c r="B157" s="688"/>
      <c r="C157" s="719" t="s">
        <v>383</v>
      </c>
      <c r="D157" s="770">
        <f>'T3 ANSP'!D157+'T3 MET'!D157+'T3 NSA'!D157</f>
        <v>0</v>
      </c>
      <c r="E157" s="762">
        <f>'T3 ANSP'!E157+'T3 MET'!E157+'T3 NSA'!E157</f>
        <v>0</v>
      </c>
      <c r="F157" s="763">
        <f>'T3 ANSP'!F157+'T3 MET'!F157+'T3 NSA'!F157</f>
        <v>0</v>
      </c>
      <c r="G157" s="763">
        <f>'T3 ANSP'!G157+'T3 MET'!G157+'T3 NSA'!G157</f>
        <v>0</v>
      </c>
      <c r="H157" s="763">
        <f>'T3 ANSP'!H157+'T3 MET'!H157+'T3 NSA'!H157</f>
        <v>0</v>
      </c>
      <c r="I157" s="763">
        <f>'T3 ANSP'!I157+'T3 MET'!I157+'T3 NSA'!I157</f>
        <v>0</v>
      </c>
      <c r="J157" s="771">
        <f>'T3 ANSP'!J157+'T3 MET'!J157+'T3 NSA'!J157</f>
        <v>0</v>
      </c>
      <c r="L157" s="698"/>
    </row>
    <row r="158" spans="1:12" ht="12" hidden="1" customHeight="1">
      <c r="A158" s="673" t="s">
        <v>257</v>
      </c>
      <c r="B158" s="688"/>
      <c r="C158" s="725" t="s">
        <v>384</v>
      </c>
      <c r="D158" s="726">
        <f>'T3 ANSP'!D158+'T3 MET'!D158+'T3 NSA'!D158</f>
        <v>0</v>
      </c>
      <c r="E158" s="727">
        <f>'T3 ANSP'!E158+'T3 MET'!E158+'T3 NSA'!E158</f>
        <v>0</v>
      </c>
      <c r="F158" s="728">
        <f>'T3 ANSP'!F158+'T3 MET'!F158+'T3 NSA'!F158</f>
        <v>0</v>
      </c>
      <c r="G158" s="728">
        <f>'T3 ANSP'!G158+'T3 MET'!G158+'T3 NSA'!G158</f>
        <v>0</v>
      </c>
      <c r="H158" s="728">
        <f>'T3 ANSP'!H158+'T3 MET'!H158+'T3 NSA'!H158</f>
        <v>0</v>
      </c>
      <c r="I158" s="729">
        <f>'T3 ANSP'!I158+'T3 MET'!I158+'T3 NSA'!I158</f>
        <v>0</v>
      </c>
      <c r="J158" s="726">
        <f>'T3 ANSP'!J158+'T3 MET'!J158+'T3 NSA'!J158</f>
        <v>0</v>
      </c>
      <c r="L158" s="698"/>
    </row>
    <row r="159" spans="1:12" ht="4.1500000000000004" hidden="1" customHeight="1">
      <c r="A159" s="730"/>
      <c r="B159" s="688"/>
      <c r="D159" s="731"/>
      <c r="E159" s="731"/>
      <c r="F159" s="731"/>
      <c r="G159" s="731"/>
      <c r="H159" s="731"/>
      <c r="I159" s="731"/>
      <c r="J159" s="731"/>
      <c r="L159" s="698"/>
    </row>
    <row r="160" spans="1:12" ht="12" hidden="1" customHeight="1">
      <c r="A160" s="673">
        <v>2020</v>
      </c>
      <c r="B160" s="688"/>
      <c r="C160" s="772" t="s">
        <v>385</v>
      </c>
      <c r="D160" s="749">
        <f>'T3 ANSP'!D160+'T3 MET'!D160+'T3 NSA'!D160</f>
        <v>0</v>
      </c>
      <c r="E160" s="734">
        <f>'T3 ANSP'!E160+'T3 MET'!E160+'T3 NSA'!E160</f>
        <v>0</v>
      </c>
      <c r="F160" s="714">
        <f>'T3 ANSP'!F160+'T3 MET'!F160+'T3 NSA'!F160</f>
        <v>0</v>
      </c>
      <c r="G160" s="714">
        <f>'T3 ANSP'!G160+'T3 MET'!G160+'T3 NSA'!G160</f>
        <v>0</v>
      </c>
      <c r="H160" s="714">
        <f>'T3 ANSP'!H160+'T3 MET'!H160+'T3 NSA'!H160</f>
        <v>0</v>
      </c>
      <c r="I160" s="735">
        <f>'T3 ANSP'!I160+'T3 MET'!I160+'T3 NSA'!I160</f>
        <v>0</v>
      </c>
      <c r="J160" s="692">
        <f>'T3 ANSP'!J160+'T3 MET'!J160+'T3 NSA'!J160</f>
        <v>0</v>
      </c>
      <c r="L160" s="698"/>
    </row>
    <row r="161" spans="1:12" ht="12" hidden="1" customHeight="1">
      <c r="A161" s="673">
        <v>2021</v>
      </c>
      <c r="B161" s="688"/>
      <c r="C161" s="773" t="s">
        <v>386</v>
      </c>
      <c r="D161" s="750">
        <f>'T3 ANSP'!D161+'T3 MET'!D161+'T3 NSA'!D161</f>
        <v>0</v>
      </c>
      <c r="E161" s="701">
        <f>'T3 ANSP'!E161+'T3 MET'!E161+'T3 NSA'!E161</f>
        <v>0</v>
      </c>
      <c r="F161" s="716">
        <f>'T3 ANSP'!F161+'T3 MET'!F161+'T3 NSA'!F161</f>
        <v>0</v>
      </c>
      <c r="G161" s="716">
        <f>'T3 ANSP'!G161+'T3 MET'!G161+'T3 NSA'!G161</f>
        <v>0</v>
      </c>
      <c r="H161" s="716">
        <f>'T3 ANSP'!H161+'T3 MET'!H161+'T3 NSA'!H161</f>
        <v>0</v>
      </c>
      <c r="I161" s="717">
        <f>'T3 ANSP'!I161+'T3 MET'!I161+'T3 NSA'!I161</f>
        <v>0</v>
      </c>
      <c r="J161" s="700">
        <f>'T3 ANSP'!J161+'T3 MET'!J161+'T3 NSA'!J161</f>
        <v>0</v>
      </c>
      <c r="L161" s="698"/>
    </row>
    <row r="162" spans="1:12" ht="12" hidden="1" customHeight="1">
      <c r="A162" s="673">
        <v>2022</v>
      </c>
      <c r="B162" s="688"/>
      <c r="C162" s="773" t="s">
        <v>387</v>
      </c>
      <c r="D162" s="750">
        <f>'T3 ANSP'!D162+'T3 MET'!D162+'T3 NSA'!D162</f>
        <v>0</v>
      </c>
      <c r="E162" s="701">
        <f>'T3 ANSP'!E162+'T3 MET'!E162+'T3 NSA'!E162</f>
        <v>0</v>
      </c>
      <c r="F162" s="715">
        <f>'T3 ANSP'!F162+'T3 MET'!F162+'T3 NSA'!F162</f>
        <v>0</v>
      </c>
      <c r="G162" s="716">
        <f>'T3 ANSP'!G162+'T3 MET'!G162+'T3 NSA'!G162</f>
        <v>0</v>
      </c>
      <c r="H162" s="716">
        <f>'T3 ANSP'!H162+'T3 MET'!H162+'T3 NSA'!H162</f>
        <v>0</v>
      </c>
      <c r="I162" s="717">
        <f>'T3 ANSP'!I162+'T3 MET'!I162+'T3 NSA'!I162</f>
        <v>0</v>
      </c>
      <c r="J162" s="700">
        <f>'T3 ANSP'!J162+'T3 MET'!J162+'T3 NSA'!J162</f>
        <v>0</v>
      </c>
      <c r="L162" s="698"/>
    </row>
    <row r="163" spans="1:12" ht="12" hidden="1" customHeight="1">
      <c r="A163" s="673">
        <v>2023</v>
      </c>
      <c r="B163" s="688"/>
      <c r="C163" s="773" t="s">
        <v>388</v>
      </c>
      <c r="D163" s="750">
        <f>'T3 ANSP'!D163+'T3 MET'!D163+'T3 NSA'!D163</f>
        <v>0</v>
      </c>
      <c r="E163" s="701">
        <f>'T3 ANSP'!E163+'T3 MET'!E163+'T3 NSA'!E163</f>
        <v>0</v>
      </c>
      <c r="F163" s="715">
        <f>'T3 ANSP'!F163+'T3 MET'!F163+'T3 NSA'!F163</f>
        <v>0</v>
      </c>
      <c r="G163" s="715">
        <f>'T3 ANSP'!G163+'T3 MET'!G163+'T3 NSA'!G163</f>
        <v>0</v>
      </c>
      <c r="H163" s="716">
        <f>'T3 ANSP'!H163+'T3 MET'!H163+'T3 NSA'!H163</f>
        <v>0</v>
      </c>
      <c r="I163" s="717">
        <f>'T3 ANSP'!I163+'T3 MET'!I163+'T3 NSA'!I163</f>
        <v>0</v>
      </c>
      <c r="J163" s="700">
        <f>'T3 ANSP'!J163+'T3 MET'!J163+'T3 NSA'!J163</f>
        <v>0</v>
      </c>
      <c r="L163" s="698"/>
    </row>
    <row r="164" spans="1:12" ht="12" hidden="1" customHeight="1">
      <c r="A164" s="673">
        <v>2024</v>
      </c>
      <c r="B164" s="688"/>
      <c r="C164" s="774" t="s">
        <v>389</v>
      </c>
      <c r="D164" s="751">
        <f>'T3 ANSP'!D164+'T3 MET'!D164+'T3 NSA'!D164</f>
        <v>0</v>
      </c>
      <c r="E164" s="721">
        <f>'T3 ANSP'!E164+'T3 MET'!E164+'T3 NSA'!E164</f>
        <v>0</v>
      </c>
      <c r="F164" s="722">
        <f>'T3 ANSP'!F164+'T3 MET'!F164+'T3 NSA'!F164</f>
        <v>0</v>
      </c>
      <c r="G164" s="722">
        <f>'T3 ANSP'!G164+'T3 MET'!G164+'T3 NSA'!G164</f>
        <v>0</v>
      </c>
      <c r="H164" s="722">
        <f>'T3 ANSP'!H164+'T3 MET'!H164+'T3 NSA'!H164</f>
        <v>0</v>
      </c>
      <c r="I164" s="764">
        <f>'T3 ANSP'!I164+'T3 MET'!I164+'T3 NSA'!I164</f>
        <v>0</v>
      </c>
      <c r="J164" s="720">
        <f>'T3 ANSP'!J164+'T3 MET'!J164+'T3 NSA'!J164</f>
        <v>0</v>
      </c>
      <c r="L164" s="698"/>
    </row>
    <row r="165" spans="1:12" ht="12" hidden="1" customHeight="1">
      <c r="A165" s="673" t="s">
        <v>257</v>
      </c>
      <c r="B165" s="688"/>
      <c r="C165" s="725" t="s">
        <v>390</v>
      </c>
      <c r="D165" s="726">
        <f>'T3 ANSP'!D165+'T3 MET'!D165+'T3 NSA'!D165</f>
        <v>0</v>
      </c>
      <c r="E165" s="727">
        <f>'T3 ANSP'!E165+'T3 MET'!E165+'T3 NSA'!E165</f>
        <v>0</v>
      </c>
      <c r="F165" s="728">
        <f>'T3 ANSP'!F165+'T3 MET'!F165+'T3 NSA'!F165</f>
        <v>0</v>
      </c>
      <c r="G165" s="728">
        <f>'T3 ANSP'!G165+'T3 MET'!G165+'T3 NSA'!G165</f>
        <v>0</v>
      </c>
      <c r="H165" s="728">
        <f>'T3 ANSP'!H165+'T3 MET'!H165+'T3 NSA'!H165</f>
        <v>0</v>
      </c>
      <c r="I165" s="729">
        <f>'T3 ANSP'!I165+'T3 MET'!I165+'T3 NSA'!I165</f>
        <v>0</v>
      </c>
      <c r="J165" s="726">
        <f>'T3 ANSP'!J165+'T3 MET'!J165+'T3 NSA'!J165</f>
        <v>0</v>
      </c>
      <c r="L165" s="698"/>
    </row>
    <row r="166" spans="1:12" ht="3" hidden="1" customHeight="1">
      <c r="A166" s="756"/>
      <c r="B166" s="1329"/>
    </row>
    <row r="167" spans="1:12" s="1329" customFormat="1" ht="12" hidden="1" customHeight="1">
      <c r="A167" s="756">
        <v>2020</v>
      </c>
      <c r="B167" s="1330"/>
      <c r="C167" s="772" t="s">
        <v>437</v>
      </c>
      <c r="D167" s="851">
        <f>'T3 ANSP'!D167+'T3 MET'!D167+'T3 NSA'!D167</f>
        <v>0</v>
      </c>
      <c r="E167" s="757">
        <f>'T3 ANSP'!E167+'T3 MET'!E167+'T3 NSA'!E167</f>
        <v>0</v>
      </c>
      <c r="F167" s="695">
        <f>'T3 ANSP'!F167+'T3 MET'!F167+'T3 NSA'!F167</f>
        <v>0</v>
      </c>
      <c r="G167" s="695">
        <f>'T3 ANSP'!G167+'T3 MET'!G167+'T3 NSA'!G167</f>
        <v>0</v>
      </c>
      <c r="H167" s="695">
        <f>'T3 ANSP'!H167+'T3 MET'!H167+'T3 NSA'!H167</f>
        <v>0</v>
      </c>
      <c r="I167" s="696">
        <f>'T3 ANSP'!I167+'T3 MET'!I167+'T3 NSA'!I167</f>
        <v>0</v>
      </c>
      <c r="J167" s="697">
        <f>'T3 ANSP'!J167+'T3 MET'!J167+'T3 NSA'!J167</f>
        <v>0</v>
      </c>
      <c r="L167" s="1331"/>
    </row>
    <row r="168" spans="1:12" s="1329" customFormat="1" ht="12" hidden="1" customHeight="1">
      <c r="A168" s="756">
        <v>2021</v>
      </c>
      <c r="B168" s="1330"/>
      <c r="C168" s="773" t="s">
        <v>438</v>
      </c>
      <c r="D168" s="852">
        <f>'T3 ANSP'!D168+'T3 MET'!D168+'T3 NSA'!D168</f>
        <v>0</v>
      </c>
      <c r="E168" s="758">
        <f>'T3 ANSP'!E168+'T3 MET'!E168+'T3 NSA'!E168</f>
        <v>0</v>
      </c>
      <c r="F168" s="703">
        <f>'T3 ANSP'!F168+'T3 MET'!F168+'T3 NSA'!F168</f>
        <v>0</v>
      </c>
      <c r="G168" s="703">
        <f>'T3 ANSP'!G168+'T3 MET'!G168+'T3 NSA'!G168</f>
        <v>0</v>
      </c>
      <c r="H168" s="703">
        <f>'T3 ANSP'!H168+'T3 MET'!H168+'T3 NSA'!H168</f>
        <v>0</v>
      </c>
      <c r="I168" s="704">
        <f>'T3 ANSP'!I168+'T3 MET'!I168+'T3 NSA'!I168</f>
        <v>0</v>
      </c>
      <c r="J168" s="705">
        <f>'T3 ANSP'!J168+'T3 MET'!J168+'T3 NSA'!J168</f>
        <v>0</v>
      </c>
      <c r="L168" s="1331"/>
    </row>
    <row r="169" spans="1:12" s="1329" customFormat="1" ht="12" hidden="1" customHeight="1">
      <c r="A169" s="756">
        <v>2022</v>
      </c>
      <c r="B169" s="1330"/>
      <c r="C169" s="773" t="s">
        <v>439</v>
      </c>
      <c r="D169" s="852">
        <f>'T3 ANSP'!D169+'T3 MET'!D169+'T3 NSA'!D169</f>
        <v>0</v>
      </c>
      <c r="E169" s="758">
        <f>'T3 ANSP'!E169+'T3 MET'!E169+'T3 NSA'!E169</f>
        <v>0</v>
      </c>
      <c r="F169" s="703">
        <f>'T3 ANSP'!F169+'T3 MET'!F169+'T3 NSA'!F169</f>
        <v>0</v>
      </c>
      <c r="G169" s="703">
        <f>'T3 ANSP'!G169+'T3 MET'!G169+'T3 NSA'!G169</f>
        <v>0</v>
      </c>
      <c r="H169" s="703">
        <f>'T3 ANSP'!H169+'T3 MET'!H169+'T3 NSA'!H169</f>
        <v>0</v>
      </c>
      <c r="I169" s="704">
        <f>'T3 ANSP'!I169+'T3 MET'!I169+'T3 NSA'!I169</f>
        <v>0</v>
      </c>
      <c r="J169" s="705">
        <f>'T3 ANSP'!J169+'T3 MET'!J169+'T3 NSA'!J169</f>
        <v>0</v>
      </c>
      <c r="L169" s="1331"/>
    </row>
    <row r="170" spans="1:12" s="1329" customFormat="1" ht="12" hidden="1" customHeight="1">
      <c r="A170" s="756">
        <v>2023</v>
      </c>
      <c r="B170" s="1330"/>
      <c r="C170" s="773" t="s">
        <v>440</v>
      </c>
      <c r="D170" s="852">
        <f>'T3 ANSP'!D170+'T3 MET'!D170+'T3 NSA'!D170</f>
        <v>0</v>
      </c>
      <c r="E170" s="758">
        <f>'T3 ANSP'!E170+'T3 MET'!E170+'T3 NSA'!E170</f>
        <v>0</v>
      </c>
      <c r="F170" s="703">
        <f>'T3 ANSP'!F170+'T3 MET'!F170+'T3 NSA'!F170</f>
        <v>0</v>
      </c>
      <c r="G170" s="703">
        <f>'T3 ANSP'!G170+'T3 MET'!G170+'T3 NSA'!G170</f>
        <v>0</v>
      </c>
      <c r="H170" s="703">
        <f>'T3 ANSP'!H170+'T3 MET'!H170+'T3 NSA'!H170</f>
        <v>0</v>
      </c>
      <c r="I170" s="704">
        <f>'T3 ANSP'!I170+'T3 MET'!I170+'T3 NSA'!I170</f>
        <v>0</v>
      </c>
      <c r="J170" s="705">
        <f>'T3 ANSP'!J170+'T3 MET'!J170+'T3 NSA'!J170</f>
        <v>0</v>
      </c>
      <c r="L170" s="1331"/>
    </row>
    <row r="171" spans="1:12" s="1329" customFormat="1" ht="12" hidden="1" customHeight="1">
      <c r="A171" s="756">
        <v>2024</v>
      </c>
      <c r="B171" s="1330"/>
      <c r="C171" s="774" t="s">
        <v>441</v>
      </c>
      <c r="D171" s="853">
        <f>'T3 ANSP'!D171+'T3 MET'!D171+'T3 NSA'!D171</f>
        <v>0</v>
      </c>
      <c r="E171" s="762">
        <f>'T3 ANSP'!E171+'T3 MET'!E171+'T3 NSA'!E171</f>
        <v>0</v>
      </c>
      <c r="F171" s="763">
        <f>'T3 ANSP'!F171+'T3 MET'!F171+'T3 NSA'!F171</f>
        <v>0</v>
      </c>
      <c r="G171" s="763">
        <f>'T3 ANSP'!G171+'T3 MET'!G171+'T3 NSA'!G171</f>
        <v>0</v>
      </c>
      <c r="H171" s="763">
        <f>'T3 ANSP'!H171+'T3 MET'!H171+'T3 NSA'!H171</f>
        <v>0</v>
      </c>
      <c r="I171" s="1332">
        <f>'T3 ANSP'!I171+'T3 MET'!I171+'T3 NSA'!I171</f>
        <v>0</v>
      </c>
      <c r="J171" s="771">
        <f>'T3 ANSP'!J171+'T3 MET'!J171+'T3 NSA'!J171</f>
        <v>0</v>
      </c>
      <c r="L171" s="1331"/>
    </row>
    <row r="172" spans="1:12" s="1329" customFormat="1" ht="12" hidden="1" customHeight="1">
      <c r="A172" s="756" t="s">
        <v>257</v>
      </c>
      <c r="B172" s="1330"/>
      <c r="C172" s="1333" t="s">
        <v>442</v>
      </c>
      <c r="D172" s="807">
        <f>'T3 ANSP'!D172+'T3 MET'!D172+'T3 NSA'!D172</f>
        <v>0</v>
      </c>
      <c r="E172" s="842">
        <f>'T3 ANSP'!E172+'T3 MET'!E172+'T3 NSA'!E172</f>
        <v>0</v>
      </c>
      <c r="F172" s="802">
        <f>'T3 ANSP'!F172+'T3 MET'!F172+'T3 NSA'!F172</f>
        <v>0</v>
      </c>
      <c r="G172" s="802">
        <f>'T3 ANSP'!G172+'T3 MET'!G172+'T3 NSA'!G172</f>
        <v>0</v>
      </c>
      <c r="H172" s="802">
        <f>'T3 ANSP'!H172+'T3 MET'!H172+'T3 NSA'!H172</f>
        <v>0</v>
      </c>
      <c r="I172" s="843">
        <f>'T3 ANSP'!I172+'T3 MET'!I172+'T3 NSA'!I172</f>
        <v>0</v>
      </c>
      <c r="J172" s="807">
        <f>'T3 ANSP'!J172+'T3 MET'!J172+'T3 NSA'!J172</f>
        <v>0</v>
      </c>
      <c r="L172" s="1331"/>
    </row>
    <row r="173" spans="1:12" ht="4.1500000000000004" customHeight="1">
      <c r="C173" s="775"/>
      <c r="D173" s="775"/>
      <c r="E173" s="775"/>
      <c r="F173" s="776"/>
      <c r="G173" s="775"/>
      <c r="H173" s="775"/>
      <c r="I173" s="775"/>
      <c r="J173" s="775"/>
    </row>
    <row r="174" spans="1:12" ht="3" customHeight="1"/>
    <row r="175" spans="1:12" ht="12" customHeight="1">
      <c r="B175" s="688"/>
      <c r="C175" s="725" t="s">
        <v>391</v>
      </c>
      <c r="D175" s="726">
        <f>D17+D28+D35+D42+D49+D56+D63+D70+D75+D86+D97+D114+D125+D136+D147+D158+D165+D172</f>
        <v>-11518419.874333851</v>
      </c>
      <c r="E175" s="727">
        <f t="shared" ref="E175:J175" si="0">E17+E28+E35+E42+E49+E56+E63+E70+E75+E86+E97+E114+E125+E136+E147+E158+E165+E172</f>
        <v>-9182999.6629895978</v>
      </c>
      <c r="F175" s="728">
        <f t="shared" si="0"/>
        <v>-298380.02348269487</v>
      </c>
      <c r="G175" s="728">
        <f t="shared" si="0"/>
        <v>-298380.02348269487</v>
      </c>
      <c r="H175" s="728">
        <f t="shared" si="0"/>
        <v>-248380.02348269484</v>
      </c>
      <c r="I175" s="729">
        <f t="shared" si="0"/>
        <v>-248380.02348269484</v>
      </c>
      <c r="J175" s="726">
        <f t="shared" si="0"/>
        <v>-1241900.1174134742</v>
      </c>
      <c r="L175" s="698"/>
    </row>
    <row r="176" spans="1:12" ht="17.100000000000001" customHeight="1">
      <c r="F176" s="674"/>
    </row>
    <row r="177" spans="3:10" ht="12" customHeight="1">
      <c r="C177" s="1" t="s">
        <v>392</v>
      </c>
      <c r="E177" s="731"/>
      <c r="F177" s="731"/>
      <c r="G177" s="731"/>
      <c r="H177" s="731"/>
      <c r="I177" s="731"/>
      <c r="J177" s="731"/>
    </row>
    <row r="178" spans="3:10" ht="12" customHeight="1">
      <c r="C178" s="1" t="s">
        <v>393</v>
      </c>
      <c r="D178" s="777"/>
      <c r="E178" s="778"/>
      <c r="F178" s="778"/>
      <c r="G178" s="778"/>
      <c r="H178" s="778"/>
      <c r="I178" s="778"/>
      <c r="J178" s="765"/>
    </row>
  </sheetData>
  <autoFilter ref="A8:J172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8"/>
  <sheetViews>
    <sheetView showGridLines="0" topLeftCell="A16" zoomScaleNormal="100" workbookViewId="0">
      <selection activeCell="M83" sqref="M83"/>
    </sheetView>
  </sheetViews>
  <sheetFormatPr defaultColWidth="12.5703125" defaultRowHeight="12" customHeight="1"/>
  <cols>
    <col min="1" max="1" width="12.5703125" style="673" customWidth="1"/>
    <col min="2" max="2" width="2.140625" style="674" customWidth="1"/>
    <col min="3" max="3" width="52.5703125" style="674" customWidth="1"/>
    <col min="4" max="4" width="9.85546875" style="674" customWidth="1"/>
    <col min="5" max="5" width="10" style="674" customWidth="1"/>
    <col min="6" max="6" width="10" style="312" customWidth="1"/>
    <col min="7" max="9" width="10" style="674" customWidth="1"/>
    <col min="10" max="10" width="10.7109375" style="674" customWidth="1"/>
    <col min="11" max="11" width="3.42578125" style="674" customWidth="1"/>
    <col min="12" max="12" width="13.5703125" style="674" customWidth="1"/>
    <col min="13" max="13" width="9" style="674" customWidth="1"/>
    <col min="14" max="14" width="7.7109375" style="674" customWidth="1"/>
    <col min="15" max="15" width="8.42578125" style="674" bestFit="1" customWidth="1"/>
    <col min="16" max="16" width="7.7109375" style="674" customWidth="1"/>
    <col min="17" max="17" width="16.42578125" style="674" customWidth="1"/>
    <col min="18" max="25" width="7.7109375" style="674" customWidth="1"/>
    <col min="26" max="16384" width="12.5703125" style="674"/>
  </cols>
  <sheetData>
    <row r="1" spans="1:24" ht="12" customHeight="1">
      <c r="C1" s="1433" t="s">
        <v>243</v>
      </c>
      <c r="D1" s="1433"/>
      <c r="E1" s="1433"/>
      <c r="F1" s="1433"/>
      <c r="G1" s="1433"/>
      <c r="H1" s="1433"/>
      <c r="I1" s="1433"/>
      <c r="J1" s="1433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</row>
    <row r="2" spans="1:24" ht="12" customHeight="1">
      <c r="C2" s="676"/>
      <c r="D2" s="676"/>
      <c r="E2" s="676"/>
      <c r="G2" s="676"/>
      <c r="H2" s="676"/>
      <c r="I2" s="676"/>
      <c r="J2" s="676"/>
      <c r="K2" s="676"/>
    </row>
    <row r="3" spans="1:24" ht="12" customHeight="1">
      <c r="C3" s="779" t="str">
        <f>'T2 ANSP'!A3</f>
        <v>Hungary</v>
      </c>
      <c r="D3" s="676"/>
      <c r="E3" s="676"/>
      <c r="G3" s="676"/>
      <c r="H3" s="676"/>
      <c r="I3" s="676"/>
      <c r="J3" s="676"/>
      <c r="K3" s="676"/>
    </row>
    <row r="4" spans="1:24" ht="12" customHeight="1">
      <c r="C4" s="780" t="str">
        <f>'T2 ANSP'!A4</f>
        <v>Currency: HUF</v>
      </c>
      <c r="D4" s="676"/>
      <c r="E4" s="676"/>
      <c r="G4" s="676"/>
      <c r="H4" s="676"/>
      <c r="I4" s="676"/>
      <c r="J4" s="676"/>
      <c r="K4" s="676"/>
    </row>
    <row r="5" spans="1:24" ht="12" customHeight="1">
      <c r="C5" s="781" t="str">
        <f>'T2 ANSP'!A5</f>
        <v>HungaroControl</v>
      </c>
      <c r="D5" s="676"/>
      <c r="E5" s="680"/>
      <c r="G5" s="681"/>
      <c r="H5" s="676"/>
      <c r="I5" s="676"/>
      <c r="J5" s="676"/>
      <c r="K5" s="676"/>
    </row>
    <row r="6" spans="1:24" ht="12" customHeight="1">
      <c r="C6" s="682"/>
      <c r="D6" s="682"/>
      <c r="E6" s="682"/>
      <c r="F6" s="682"/>
      <c r="G6" s="682"/>
      <c r="H6" s="682"/>
      <c r="I6" s="682"/>
      <c r="J6" s="682"/>
      <c r="K6" s="682"/>
    </row>
    <row r="7" spans="1:24" ht="12" customHeight="1">
      <c r="A7" s="673" t="s">
        <v>244</v>
      </c>
      <c r="C7" s="683" t="s">
        <v>245</v>
      </c>
      <c r="D7" s="684" t="s">
        <v>246</v>
      </c>
      <c r="E7" s="685">
        <v>2020</v>
      </c>
      <c r="F7" s="686">
        <v>2021</v>
      </c>
      <c r="G7" s="686">
        <v>2022</v>
      </c>
      <c r="H7" s="686">
        <v>2023</v>
      </c>
      <c r="I7" s="687">
        <v>2024</v>
      </c>
      <c r="J7" s="683" t="s">
        <v>247</v>
      </c>
      <c r="K7" s="676"/>
    </row>
    <row r="8" spans="1:24" ht="11.1" customHeight="1">
      <c r="C8" s="689"/>
      <c r="D8" s="689"/>
      <c r="E8" s="689"/>
      <c r="F8" s="689"/>
      <c r="G8" s="689"/>
      <c r="H8" s="689"/>
      <c r="I8" s="689"/>
      <c r="J8" s="689"/>
      <c r="K8" s="676"/>
    </row>
    <row r="9" spans="1:24" ht="12" customHeight="1">
      <c r="A9" s="690">
        <v>2018</v>
      </c>
      <c r="C9" s="691" t="s">
        <v>248</v>
      </c>
      <c r="D9" s="782">
        <v>-1333783.1449017122</v>
      </c>
      <c r="E9" s="693">
        <f>D9</f>
        <v>-1333783.1449017122</v>
      </c>
      <c r="F9" s="694"/>
      <c r="G9" s="695"/>
      <c r="H9" s="695"/>
      <c r="I9" s="783"/>
      <c r="J9" s="697"/>
    </row>
    <row r="10" spans="1:24" ht="12" customHeight="1">
      <c r="A10" s="690">
        <v>2019</v>
      </c>
      <c r="C10" s="699" t="s">
        <v>249</v>
      </c>
      <c r="D10" s="784"/>
      <c r="E10" s="701"/>
      <c r="F10" s="702">
        <f>D10</f>
        <v>0</v>
      </c>
      <c r="G10" s="703"/>
      <c r="H10" s="703"/>
      <c r="I10" s="704"/>
      <c r="J10" s="705"/>
    </row>
    <row r="11" spans="1:24" ht="12" customHeight="1">
      <c r="A11" s="690" t="s">
        <v>250</v>
      </c>
      <c r="C11" s="706" t="s">
        <v>251</v>
      </c>
      <c r="D11" s="707">
        <f>SUM(D9:D10)</f>
        <v>-1333783.1449017122</v>
      </c>
      <c r="E11" s="708">
        <f t="shared" ref="E11:F11" si="0">SUM(E9:E10)</f>
        <v>-1333783.1449017122</v>
      </c>
      <c r="F11" s="709">
        <f t="shared" si="0"/>
        <v>0</v>
      </c>
      <c r="G11" s="710"/>
      <c r="H11" s="710"/>
      <c r="I11" s="711"/>
      <c r="J11" s="712"/>
    </row>
    <row r="12" spans="1:24" ht="12" customHeight="1">
      <c r="A12" s="690">
        <v>2020</v>
      </c>
      <c r="C12" s="691" t="s">
        <v>252</v>
      </c>
      <c r="D12" s="692">
        <f>'T2 ANSP'!C19</f>
        <v>0</v>
      </c>
      <c r="E12" s="713"/>
      <c r="F12" s="694"/>
      <c r="G12" s="714">
        <f>D12</f>
        <v>0</v>
      </c>
      <c r="H12" s="695"/>
      <c r="I12" s="783"/>
      <c r="J12" s="697"/>
    </row>
    <row r="13" spans="1:24" ht="12" customHeight="1">
      <c r="A13" s="690">
        <v>2021</v>
      </c>
      <c r="C13" s="699" t="s">
        <v>253</v>
      </c>
      <c r="D13" s="700">
        <f>'T2 ANSP'!D19</f>
        <v>0</v>
      </c>
      <c r="E13" s="701"/>
      <c r="F13" s="715"/>
      <c r="G13" s="703"/>
      <c r="H13" s="716">
        <f>D13</f>
        <v>0</v>
      </c>
      <c r="I13" s="704"/>
      <c r="J13" s="705"/>
    </row>
    <row r="14" spans="1:24" ht="12" customHeight="1">
      <c r="A14" s="690">
        <v>2022</v>
      </c>
      <c r="C14" s="699" t="s">
        <v>254</v>
      </c>
      <c r="D14" s="700">
        <f>'T2 ANSP'!E19</f>
        <v>0</v>
      </c>
      <c r="E14" s="701"/>
      <c r="F14" s="715"/>
      <c r="G14" s="703"/>
      <c r="H14" s="703"/>
      <c r="I14" s="717">
        <f>D14</f>
        <v>0</v>
      </c>
      <c r="J14" s="705"/>
    </row>
    <row r="15" spans="1:24" ht="12" customHeight="1">
      <c r="A15" s="690">
        <v>2023</v>
      </c>
      <c r="C15" s="699" t="s">
        <v>255</v>
      </c>
      <c r="D15" s="700">
        <f>'T2 ANSP'!F19</f>
        <v>0</v>
      </c>
      <c r="E15" s="701"/>
      <c r="F15" s="715"/>
      <c r="G15" s="703"/>
      <c r="H15" s="703"/>
      <c r="I15" s="785"/>
      <c r="J15" s="718">
        <f>D15</f>
        <v>0</v>
      </c>
    </row>
    <row r="16" spans="1:24" ht="12" customHeight="1">
      <c r="A16" s="690">
        <v>2024</v>
      </c>
      <c r="C16" s="719" t="s">
        <v>256</v>
      </c>
      <c r="D16" s="720">
        <f>'T2 ANSP'!G19</f>
        <v>0</v>
      </c>
      <c r="E16" s="721"/>
      <c r="F16" s="722"/>
      <c r="G16" s="722"/>
      <c r="H16" s="722"/>
      <c r="I16" s="786"/>
      <c r="J16" s="724">
        <f>D16</f>
        <v>0</v>
      </c>
    </row>
    <row r="17" spans="1:10" ht="12" customHeight="1">
      <c r="A17" s="673" t="s">
        <v>257</v>
      </c>
      <c r="C17" s="725" t="s">
        <v>258</v>
      </c>
      <c r="D17" s="726">
        <f>SUM(D11:D16)</f>
        <v>-1333783.1449017122</v>
      </c>
      <c r="E17" s="787">
        <f t="shared" ref="E17:J17" si="1">SUM(E11:E16)</f>
        <v>-1333783.1449017122</v>
      </c>
      <c r="F17" s="728">
        <f t="shared" si="1"/>
        <v>0</v>
      </c>
      <c r="G17" s="728">
        <f t="shared" si="1"/>
        <v>0</v>
      </c>
      <c r="H17" s="728">
        <f t="shared" si="1"/>
        <v>0</v>
      </c>
      <c r="I17" s="788">
        <f t="shared" si="1"/>
        <v>0</v>
      </c>
      <c r="J17" s="726">
        <f t="shared" si="1"/>
        <v>0</v>
      </c>
    </row>
    <row r="18" spans="1:10" ht="4.1500000000000004" customHeight="1">
      <c r="A18" s="730"/>
      <c r="C18" s="789"/>
      <c r="D18" s="790"/>
      <c r="E18" s="791"/>
      <c r="F18" s="791"/>
      <c r="G18" s="791"/>
      <c r="H18" s="791"/>
      <c r="I18" s="791"/>
      <c r="J18" s="791"/>
    </row>
    <row r="19" spans="1:10" ht="12.6" customHeight="1">
      <c r="A19" s="673">
        <v>2017</v>
      </c>
      <c r="C19" s="732" t="s">
        <v>259</v>
      </c>
      <c r="D19" s="792">
        <v>0</v>
      </c>
      <c r="E19" s="793">
        <v>0</v>
      </c>
      <c r="F19" s="794">
        <v>0</v>
      </c>
      <c r="G19" s="794">
        <v>0</v>
      </c>
      <c r="H19" s="794">
        <v>0</v>
      </c>
      <c r="I19" s="795">
        <v>0</v>
      </c>
      <c r="J19" s="692">
        <f>D19-SUM(E19:I19)</f>
        <v>0</v>
      </c>
    </row>
    <row r="20" spans="1:10" ht="12" customHeight="1">
      <c r="A20" s="673">
        <v>2018</v>
      </c>
      <c r="C20" s="736" t="s">
        <v>260</v>
      </c>
      <c r="D20" s="1396">
        <v>-7477431.0638826499</v>
      </c>
      <c r="E20" s="797">
        <f>+D20</f>
        <v>-7477431.0638826499</v>
      </c>
      <c r="F20" s="798">
        <v>0</v>
      </c>
      <c r="G20" s="798">
        <v>0</v>
      </c>
      <c r="H20" s="798">
        <v>0</v>
      </c>
      <c r="I20" s="799">
        <v>0</v>
      </c>
      <c r="J20" s="700">
        <f t="shared" ref="J20:J21" si="2">D20-SUM(E20:I20)</f>
        <v>0</v>
      </c>
    </row>
    <row r="21" spans="1:10" ht="12" customHeight="1">
      <c r="A21" s="673">
        <v>2019</v>
      </c>
      <c r="C21" s="736" t="s">
        <v>261</v>
      </c>
      <c r="D21" s="796"/>
      <c r="E21" s="701"/>
      <c r="F21" s="798">
        <v>0</v>
      </c>
      <c r="G21" s="798">
        <v>0</v>
      </c>
      <c r="H21" s="798">
        <v>0</v>
      </c>
      <c r="I21" s="799">
        <v>0</v>
      </c>
      <c r="J21" s="700">
        <f t="shared" si="2"/>
        <v>0</v>
      </c>
    </row>
    <row r="22" spans="1:10" ht="12" customHeight="1">
      <c r="A22" s="690" t="s">
        <v>250</v>
      </c>
      <c r="C22" s="706" t="s">
        <v>262</v>
      </c>
      <c r="D22" s="707">
        <f>SUM(D19:D21)</f>
        <v>-7477431.0638826499</v>
      </c>
      <c r="E22" s="708">
        <f t="shared" ref="E22:J22" si="3">SUM(E19:E21)</f>
        <v>-7477431.0638826499</v>
      </c>
      <c r="F22" s="709">
        <f t="shared" si="3"/>
        <v>0</v>
      </c>
      <c r="G22" s="709">
        <f t="shared" si="3"/>
        <v>0</v>
      </c>
      <c r="H22" s="709">
        <f t="shared" si="3"/>
        <v>0</v>
      </c>
      <c r="I22" s="739">
        <f t="shared" si="3"/>
        <v>0</v>
      </c>
      <c r="J22" s="707">
        <f t="shared" si="3"/>
        <v>0</v>
      </c>
    </row>
    <row r="23" spans="1:10" ht="12" customHeight="1">
      <c r="A23" s="673">
        <v>2020</v>
      </c>
      <c r="C23" s="691" t="s">
        <v>263</v>
      </c>
      <c r="D23" s="700">
        <f>'T2 ANSP'!C41</f>
        <v>0</v>
      </c>
      <c r="E23" s="713"/>
      <c r="F23" s="694"/>
      <c r="G23" s="714">
        <f>D23</f>
        <v>0</v>
      </c>
      <c r="H23" s="695"/>
      <c r="I23" s="783"/>
      <c r="J23" s="697"/>
    </row>
    <row r="24" spans="1:10" ht="12" customHeight="1">
      <c r="A24" s="673">
        <v>2021</v>
      </c>
      <c r="C24" s="699" t="s">
        <v>264</v>
      </c>
      <c r="D24" s="700">
        <f>'T2 ANSP'!D41</f>
        <v>0</v>
      </c>
      <c r="E24" s="701"/>
      <c r="F24" s="715"/>
      <c r="G24" s="703"/>
      <c r="H24" s="716">
        <f>D24</f>
        <v>0</v>
      </c>
      <c r="I24" s="704"/>
      <c r="J24" s="705"/>
    </row>
    <row r="25" spans="1:10" ht="12" customHeight="1">
      <c r="A25" s="673">
        <v>2022</v>
      </c>
      <c r="C25" s="699" t="s">
        <v>265</v>
      </c>
      <c r="D25" s="700">
        <f>'T2 ANSP'!E41</f>
        <v>0</v>
      </c>
      <c r="E25" s="701"/>
      <c r="F25" s="715"/>
      <c r="G25" s="703"/>
      <c r="H25" s="703"/>
      <c r="I25" s="717">
        <f>D25</f>
        <v>0</v>
      </c>
      <c r="J25" s="705"/>
    </row>
    <row r="26" spans="1:10" ht="12" customHeight="1">
      <c r="A26" s="673">
        <v>2023</v>
      </c>
      <c r="C26" s="699" t="s">
        <v>266</v>
      </c>
      <c r="D26" s="700">
        <f>'T2 ANSP'!F41</f>
        <v>0</v>
      </c>
      <c r="E26" s="701"/>
      <c r="F26" s="715"/>
      <c r="G26" s="703"/>
      <c r="H26" s="703"/>
      <c r="I26" s="785"/>
      <c r="J26" s="718">
        <f>D26</f>
        <v>0</v>
      </c>
    </row>
    <row r="27" spans="1:10" ht="12" customHeight="1">
      <c r="A27" s="673">
        <v>2024</v>
      </c>
      <c r="C27" s="719" t="s">
        <v>267</v>
      </c>
      <c r="D27" s="720">
        <f>'T2 ANSP'!G41</f>
        <v>0</v>
      </c>
      <c r="E27" s="721"/>
      <c r="F27" s="722"/>
      <c r="G27" s="722"/>
      <c r="H27" s="722"/>
      <c r="I27" s="786"/>
      <c r="J27" s="724">
        <f>D27</f>
        <v>0</v>
      </c>
    </row>
    <row r="28" spans="1:10" ht="12" customHeight="1">
      <c r="A28" s="673" t="s">
        <v>257</v>
      </c>
      <c r="C28" s="725" t="s">
        <v>268</v>
      </c>
      <c r="D28" s="726">
        <f>SUM(D22:D27)</f>
        <v>-7477431.0638826499</v>
      </c>
      <c r="E28" s="787">
        <f t="shared" ref="E28:J28" si="4">SUM(E22:E27)</f>
        <v>-7477431.0638826499</v>
      </c>
      <c r="F28" s="728">
        <f t="shared" si="4"/>
        <v>0</v>
      </c>
      <c r="G28" s="728">
        <f t="shared" si="4"/>
        <v>0</v>
      </c>
      <c r="H28" s="728">
        <f t="shared" si="4"/>
        <v>0</v>
      </c>
      <c r="I28" s="788">
        <f t="shared" si="4"/>
        <v>0</v>
      </c>
      <c r="J28" s="726">
        <f t="shared" si="4"/>
        <v>0</v>
      </c>
    </row>
    <row r="29" spans="1:10" ht="4.1500000000000004" customHeight="1">
      <c r="A29" s="730"/>
      <c r="C29" s="789"/>
      <c r="D29" s="789"/>
      <c r="E29" s="747"/>
      <c r="F29" s="747"/>
      <c r="G29" s="747"/>
      <c r="H29" s="747"/>
      <c r="I29" s="747"/>
      <c r="J29" s="747"/>
    </row>
    <row r="30" spans="1:10" ht="12" customHeight="1">
      <c r="A30" s="673">
        <v>2020</v>
      </c>
      <c r="C30" s="740" t="s">
        <v>269</v>
      </c>
      <c r="D30" s="741">
        <f>'T2 ANSP'!C22</f>
        <v>0</v>
      </c>
      <c r="E30" s="713"/>
      <c r="F30" s="694"/>
      <c r="G30" s="794">
        <f>D30</f>
        <v>0</v>
      </c>
      <c r="H30" s="695"/>
      <c r="I30" s="783"/>
      <c r="J30" s="692">
        <f t="shared" ref="J30:J32" si="5">D30-SUM(E30:I30)</f>
        <v>0</v>
      </c>
    </row>
    <row r="31" spans="1:10" ht="12" customHeight="1">
      <c r="A31" s="673">
        <v>2021</v>
      </c>
      <c r="C31" s="742" t="s">
        <v>270</v>
      </c>
      <c r="D31" s="743">
        <f>'T2 ANSP'!D22</f>
        <v>0</v>
      </c>
      <c r="E31" s="701"/>
      <c r="F31" s="715"/>
      <c r="G31" s="703"/>
      <c r="H31" s="798">
        <f>D31</f>
        <v>0</v>
      </c>
      <c r="I31" s="704"/>
      <c r="J31" s="700">
        <f t="shared" si="5"/>
        <v>0</v>
      </c>
    </row>
    <row r="32" spans="1:10" ht="12" customHeight="1">
      <c r="A32" s="673">
        <v>2022</v>
      </c>
      <c r="C32" s="742" t="s">
        <v>271</v>
      </c>
      <c r="D32" s="743">
        <f>'T2 ANSP'!E22</f>
        <v>0</v>
      </c>
      <c r="E32" s="701"/>
      <c r="F32" s="715"/>
      <c r="G32" s="703"/>
      <c r="H32" s="703"/>
      <c r="I32" s="800">
        <f>D32</f>
        <v>0</v>
      </c>
      <c r="J32" s="700">
        <f t="shared" si="5"/>
        <v>0</v>
      </c>
    </row>
    <row r="33" spans="1:12" ht="12" customHeight="1">
      <c r="A33" s="673">
        <v>2023</v>
      </c>
      <c r="C33" s="742" t="s">
        <v>272</v>
      </c>
      <c r="D33" s="743">
        <f>'T2 ANSP'!F22</f>
        <v>0</v>
      </c>
      <c r="E33" s="701"/>
      <c r="F33" s="715"/>
      <c r="G33" s="703"/>
      <c r="H33" s="703"/>
      <c r="I33" s="785"/>
      <c r="J33" s="700">
        <f>D33</f>
        <v>0</v>
      </c>
    </row>
    <row r="34" spans="1:12" ht="12" customHeight="1">
      <c r="A34" s="673">
        <v>2024</v>
      </c>
      <c r="C34" s="744" t="s">
        <v>273</v>
      </c>
      <c r="D34" s="745">
        <f>'T2 ANSP'!G22</f>
        <v>0</v>
      </c>
      <c r="E34" s="721"/>
      <c r="F34" s="722"/>
      <c r="G34" s="722"/>
      <c r="H34" s="722"/>
      <c r="I34" s="786"/>
      <c r="J34" s="724">
        <f>D34</f>
        <v>0</v>
      </c>
    </row>
    <row r="35" spans="1:12" ht="12" customHeight="1">
      <c r="A35" s="673" t="s">
        <v>257</v>
      </c>
      <c r="C35" s="725" t="s">
        <v>274</v>
      </c>
      <c r="D35" s="726">
        <f>SUM(D30:D34)</f>
        <v>0</v>
      </c>
      <c r="E35" s="801"/>
      <c r="F35" s="802"/>
      <c r="G35" s="728">
        <f t="shared" ref="G35:J35" si="6">SUM(G30:G34)</f>
        <v>0</v>
      </c>
      <c r="H35" s="728">
        <f t="shared" si="6"/>
        <v>0</v>
      </c>
      <c r="I35" s="788">
        <f t="shared" si="6"/>
        <v>0</v>
      </c>
      <c r="J35" s="726">
        <f t="shared" si="6"/>
        <v>0</v>
      </c>
    </row>
    <row r="36" spans="1:12" ht="4.1500000000000004" customHeight="1">
      <c r="A36" s="730"/>
      <c r="C36" s="789"/>
      <c r="D36" s="789"/>
      <c r="E36" s="747"/>
      <c r="F36" s="747"/>
      <c r="G36" s="747"/>
      <c r="H36" s="747"/>
      <c r="I36" s="747"/>
      <c r="J36" s="747"/>
    </row>
    <row r="37" spans="1:12" ht="12" customHeight="1">
      <c r="A37" s="673">
        <v>2020</v>
      </c>
      <c r="C37" s="740" t="s">
        <v>275</v>
      </c>
      <c r="D37" s="803"/>
      <c r="E37" s="713"/>
      <c r="F37" s="694"/>
      <c r="G37" s="695"/>
      <c r="H37" s="695"/>
      <c r="I37" s="783"/>
      <c r="J37" s="697"/>
    </row>
    <row r="38" spans="1:12" ht="12" customHeight="1">
      <c r="A38" s="673">
        <v>2021</v>
      </c>
      <c r="C38" s="742" t="s">
        <v>276</v>
      </c>
      <c r="D38" s="804"/>
      <c r="E38" s="701"/>
      <c r="F38" s="715"/>
      <c r="G38" s="703"/>
      <c r="H38" s="703"/>
      <c r="I38" s="704"/>
      <c r="J38" s="705"/>
    </row>
    <row r="39" spans="1:12" ht="12" customHeight="1">
      <c r="A39" s="673">
        <v>2022</v>
      </c>
      <c r="C39" s="742" t="s">
        <v>277</v>
      </c>
      <c r="D39" s="804"/>
      <c r="E39" s="701"/>
      <c r="F39" s="715"/>
      <c r="G39" s="703"/>
      <c r="H39" s="703"/>
      <c r="I39" s="785"/>
      <c r="J39" s="705"/>
    </row>
    <row r="40" spans="1:12" ht="12" customHeight="1">
      <c r="A40" s="673">
        <v>2023</v>
      </c>
      <c r="C40" s="742" t="s">
        <v>278</v>
      </c>
      <c r="D40" s="804"/>
      <c r="E40" s="701"/>
      <c r="F40" s="715"/>
      <c r="G40" s="703"/>
      <c r="H40" s="703"/>
      <c r="I40" s="785"/>
      <c r="J40" s="705"/>
      <c r="L40" s="491"/>
    </row>
    <row r="41" spans="1:12" ht="12" customHeight="1">
      <c r="A41" s="673">
        <v>2024</v>
      </c>
      <c r="C41" s="744" t="s">
        <v>279</v>
      </c>
      <c r="D41" s="805"/>
      <c r="E41" s="721"/>
      <c r="F41" s="722"/>
      <c r="G41" s="763"/>
      <c r="H41" s="763"/>
      <c r="I41" s="806"/>
      <c r="J41" s="771"/>
    </row>
    <row r="42" spans="1:12" ht="12" customHeight="1">
      <c r="A42" s="673" t="s">
        <v>257</v>
      </c>
      <c r="C42" s="725" t="s">
        <v>280</v>
      </c>
      <c r="D42" s="807"/>
      <c r="E42" s="801"/>
      <c r="F42" s="802"/>
      <c r="G42" s="802"/>
      <c r="H42" s="802"/>
      <c r="I42" s="808"/>
      <c r="J42" s="807"/>
    </row>
    <row r="43" spans="1:12" ht="4.9000000000000004" customHeight="1">
      <c r="A43" s="730"/>
      <c r="C43" s="789"/>
      <c r="D43" s="789"/>
      <c r="E43" s="747"/>
      <c r="F43" s="747"/>
      <c r="G43" s="747"/>
      <c r="H43" s="747"/>
      <c r="I43" s="747"/>
      <c r="J43" s="747"/>
    </row>
    <row r="44" spans="1:12" ht="12" customHeight="1">
      <c r="A44" s="673">
        <v>2020</v>
      </c>
      <c r="C44" s="740" t="s">
        <v>281</v>
      </c>
      <c r="D44" s="803"/>
      <c r="E44" s="713"/>
      <c r="F44" s="694"/>
      <c r="G44" s="695"/>
      <c r="H44" s="695"/>
      <c r="I44" s="783"/>
      <c r="J44" s="697"/>
    </row>
    <row r="45" spans="1:12" ht="12" customHeight="1">
      <c r="A45" s="673">
        <v>2021</v>
      </c>
      <c r="C45" s="742" t="s">
        <v>282</v>
      </c>
      <c r="D45" s="804"/>
      <c r="E45" s="701"/>
      <c r="F45" s="715"/>
      <c r="G45" s="703"/>
      <c r="H45" s="703"/>
      <c r="I45" s="704"/>
      <c r="J45" s="705"/>
      <c r="L45" s="592"/>
    </row>
    <row r="46" spans="1:12" ht="12" customHeight="1">
      <c r="A46" s="673">
        <v>2022</v>
      </c>
      <c r="C46" s="742" t="s">
        <v>283</v>
      </c>
      <c r="D46" s="804"/>
      <c r="E46" s="701"/>
      <c r="F46" s="715"/>
      <c r="G46" s="703"/>
      <c r="H46" s="703"/>
      <c r="I46" s="785"/>
      <c r="J46" s="705"/>
    </row>
    <row r="47" spans="1:12" ht="12" customHeight="1">
      <c r="A47" s="673">
        <v>2023</v>
      </c>
      <c r="C47" s="742" t="s">
        <v>284</v>
      </c>
      <c r="D47" s="804"/>
      <c r="E47" s="701"/>
      <c r="F47" s="715"/>
      <c r="G47" s="703"/>
      <c r="H47" s="703"/>
      <c r="I47" s="785"/>
      <c r="J47" s="705"/>
    </row>
    <row r="48" spans="1:12" ht="12" customHeight="1">
      <c r="A48" s="673">
        <v>2024</v>
      </c>
      <c r="C48" s="744" t="s">
        <v>285</v>
      </c>
      <c r="D48" s="805"/>
      <c r="E48" s="721"/>
      <c r="F48" s="722"/>
      <c r="G48" s="763"/>
      <c r="H48" s="763"/>
      <c r="I48" s="806"/>
      <c r="J48" s="771"/>
    </row>
    <row r="49" spans="1:10" ht="12" customHeight="1">
      <c r="A49" s="673" t="s">
        <v>257</v>
      </c>
      <c r="C49" s="725" t="s">
        <v>286</v>
      </c>
      <c r="D49" s="807"/>
      <c r="E49" s="801"/>
      <c r="F49" s="802"/>
      <c r="G49" s="802"/>
      <c r="H49" s="802"/>
      <c r="I49" s="808"/>
      <c r="J49" s="807"/>
    </row>
    <row r="50" spans="1:10" ht="4.9000000000000004" customHeight="1">
      <c r="A50" s="730"/>
      <c r="C50" s="789"/>
      <c r="D50" s="789"/>
      <c r="E50" s="747"/>
      <c r="F50" s="747"/>
      <c r="G50" s="747"/>
      <c r="H50" s="747"/>
      <c r="I50" s="747"/>
      <c r="J50" s="747"/>
    </row>
    <row r="51" spans="1:10" ht="12" customHeight="1">
      <c r="A51" s="673">
        <v>2020</v>
      </c>
      <c r="C51" s="740" t="s">
        <v>287</v>
      </c>
      <c r="D51" s="741">
        <f>'T2 ANSP'!C25</f>
        <v>0</v>
      </c>
      <c r="E51" s="713"/>
      <c r="F51" s="694"/>
      <c r="G51" s="794">
        <f>D51</f>
        <v>0</v>
      </c>
      <c r="H51" s="695"/>
      <c r="I51" s="783"/>
      <c r="J51" s="692">
        <f t="shared" ref="J51:J53" si="7">D51-SUM(E51:I51)</f>
        <v>0</v>
      </c>
    </row>
    <row r="52" spans="1:10" ht="12" customHeight="1">
      <c r="A52" s="673">
        <v>2021</v>
      </c>
      <c r="C52" s="742" t="s">
        <v>288</v>
      </c>
      <c r="D52" s="743">
        <f>'T2 ANSP'!D25</f>
        <v>0</v>
      </c>
      <c r="E52" s="701"/>
      <c r="F52" s="715"/>
      <c r="G52" s="703"/>
      <c r="H52" s="798">
        <f>D52</f>
        <v>0</v>
      </c>
      <c r="I52" s="704"/>
      <c r="J52" s="700">
        <f t="shared" si="7"/>
        <v>0</v>
      </c>
    </row>
    <row r="53" spans="1:10" ht="12" customHeight="1">
      <c r="A53" s="673">
        <v>2022</v>
      </c>
      <c r="C53" s="742" t="s">
        <v>289</v>
      </c>
      <c r="D53" s="743">
        <f>'T2 ANSP'!E25</f>
        <v>0</v>
      </c>
      <c r="E53" s="701"/>
      <c r="F53" s="715"/>
      <c r="G53" s="703"/>
      <c r="H53" s="703"/>
      <c r="I53" s="800">
        <f>D53</f>
        <v>0</v>
      </c>
      <c r="J53" s="700">
        <f t="shared" si="7"/>
        <v>0</v>
      </c>
    </row>
    <row r="54" spans="1:10" ht="12" customHeight="1">
      <c r="A54" s="673">
        <v>2023</v>
      </c>
      <c r="C54" s="742" t="s">
        <v>290</v>
      </c>
      <c r="D54" s="743">
        <f>'T2 ANSP'!F25</f>
        <v>0</v>
      </c>
      <c r="E54" s="701"/>
      <c r="F54" s="715"/>
      <c r="G54" s="703"/>
      <c r="H54" s="703"/>
      <c r="I54" s="785"/>
      <c r="J54" s="700">
        <f>D54</f>
        <v>0</v>
      </c>
    </row>
    <row r="55" spans="1:10" ht="12" customHeight="1">
      <c r="A55" s="673">
        <v>2024</v>
      </c>
      <c r="C55" s="744" t="s">
        <v>291</v>
      </c>
      <c r="D55" s="745">
        <f>'T2 ANSP'!G25</f>
        <v>0</v>
      </c>
      <c r="E55" s="721"/>
      <c r="F55" s="722"/>
      <c r="G55" s="722"/>
      <c r="H55" s="722"/>
      <c r="I55" s="786"/>
      <c r="J55" s="720">
        <f>D55</f>
        <v>0</v>
      </c>
    </row>
    <row r="56" spans="1:10" ht="12" customHeight="1">
      <c r="A56" s="673" t="s">
        <v>257</v>
      </c>
      <c r="C56" s="725" t="s">
        <v>292</v>
      </c>
      <c r="D56" s="726">
        <f t="shared" ref="D56:J56" si="8">SUM(D51:D55)</f>
        <v>0</v>
      </c>
      <c r="E56" s="801"/>
      <c r="F56" s="802"/>
      <c r="G56" s="728">
        <f t="shared" si="8"/>
        <v>0</v>
      </c>
      <c r="H56" s="728">
        <f t="shared" si="8"/>
        <v>0</v>
      </c>
      <c r="I56" s="788">
        <f t="shared" si="8"/>
        <v>0</v>
      </c>
      <c r="J56" s="726">
        <f t="shared" si="8"/>
        <v>0</v>
      </c>
    </row>
    <row r="57" spans="1:10" ht="3.6" customHeight="1">
      <c r="A57" s="730"/>
      <c r="C57" s="789"/>
      <c r="D57" s="789"/>
      <c r="E57" s="747"/>
      <c r="F57" s="747"/>
      <c r="G57" s="747"/>
      <c r="H57" s="747"/>
      <c r="I57" s="747"/>
      <c r="J57" s="747"/>
    </row>
    <row r="58" spans="1:10" ht="12" customHeight="1">
      <c r="A58" s="673">
        <v>2020</v>
      </c>
      <c r="C58" s="740" t="s">
        <v>293</v>
      </c>
      <c r="D58" s="741">
        <f>'T2 ANSP'!C26</f>
        <v>0</v>
      </c>
      <c r="E58" s="713"/>
      <c r="F58" s="694"/>
      <c r="G58" s="794">
        <f>D58</f>
        <v>0</v>
      </c>
      <c r="H58" s="695"/>
      <c r="I58" s="783"/>
      <c r="J58" s="692">
        <f t="shared" ref="J58:J60" si="9">D58-SUM(E58:I58)</f>
        <v>0</v>
      </c>
    </row>
    <row r="59" spans="1:10" ht="12" customHeight="1">
      <c r="A59" s="673">
        <v>2021</v>
      </c>
      <c r="C59" s="742" t="s">
        <v>294</v>
      </c>
      <c r="D59" s="743">
        <f>'T2 ANSP'!D26</f>
        <v>0</v>
      </c>
      <c r="E59" s="701"/>
      <c r="F59" s="715"/>
      <c r="G59" s="703"/>
      <c r="H59" s="798">
        <f>D59</f>
        <v>0</v>
      </c>
      <c r="I59" s="704"/>
      <c r="J59" s="700">
        <f t="shared" si="9"/>
        <v>0</v>
      </c>
    </row>
    <row r="60" spans="1:10" ht="12" customHeight="1">
      <c r="A60" s="673">
        <v>2022</v>
      </c>
      <c r="C60" s="742" t="s">
        <v>295</v>
      </c>
      <c r="D60" s="743">
        <f>'T2 ANSP'!E26</f>
        <v>0</v>
      </c>
      <c r="E60" s="701"/>
      <c r="F60" s="715"/>
      <c r="G60" s="703"/>
      <c r="H60" s="703"/>
      <c r="I60" s="800">
        <f>D60</f>
        <v>0</v>
      </c>
      <c r="J60" s="700">
        <f t="shared" si="9"/>
        <v>0</v>
      </c>
    </row>
    <row r="61" spans="1:10" ht="12" customHeight="1">
      <c r="A61" s="673">
        <v>2023</v>
      </c>
      <c r="C61" s="742" t="s">
        <v>296</v>
      </c>
      <c r="D61" s="743">
        <f>'T2 ANSP'!F26</f>
        <v>0</v>
      </c>
      <c r="E61" s="701"/>
      <c r="F61" s="715"/>
      <c r="G61" s="703"/>
      <c r="H61" s="703"/>
      <c r="I61" s="785"/>
      <c r="J61" s="700">
        <f>D61</f>
        <v>0</v>
      </c>
    </row>
    <row r="62" spans="1:10" ht="12" customHeight="1">
      <c r="A62" s="673">
        <v>2024</v>
      </c>
      <c r="C62" s="744" t="s">
        <v>297</v>
      </c>
      <c r="D62" s="745">
        <f>'T2 ANSP'!G26</f>
        <v>0</v>
      </c>
      <c r="E62" s="721"/>
      <c r="F62" s="722"/>
      <c r="G62" s="722"/>
      <c r="H62" s="722"/>
      <c r="I62" s="786"/>
      <c r="J62" s="720">
        <f>D62</f>
        <v>0</v>
      </c>
    </row>
    <row r="63" spans="1:10" ht="12" customHeight="1">
      <c r="A63" s="673" t="s">
        <v>257</v>
      </c>
      <c r="C63" s="725" t="s">
        <v>298</v>
      </c>
      <c r="D63" s="726">
        <f t="shared" ref="D63:J63" si="10">SUM(D58:D62)</f>
        <v>0</v>
      </c>
      <c r="E63" s="801"/>
      <c r="F63" s="802"/>
      <c r="G63" s="728">
        <f t="shared" si="10"/>
        <v>0</v>
      </c>
      <c r="H63" s="728">
        <f t="shared" si="10"/>
        <v>0</v>
      </c>
      <c r="I63" s="788">
        <f t="shared" si="10"/>
        <v>0</v>
      </c>
      <c r="J63" s="726">
        <f t="shared" si="10"/>
        <v>0</v>
      </c>
    </row>
    <row r="64" spans="1:10" ht="3.6" customHeight="1">
      <c r="A64" s="730"/>
      <c r="C64" s="789"/>
      <c r="D64" s="789"/>
      <c r="E64" s="747"/>
      <c r="F64" s="747"/>
      <c r="G64" s="747"/>
      <c r="H64" s="747"/>
      <c r="I64" s="747"/>
      <c r="J64" s="747"/>
    </row>
    <row r="65" spans="1:10" ht="12" customHeight="1">
      <c r="A65" s="673">
        <v>2020</v>
      </c>
      <c r="C65" s="740" t="s">
        <v>299</v>
      </c>
      <c r="D65" s="741">
        <f>'T2 ANSP'!C27</f>
        <v>0</v>
      </c>
      <c r="E65" s="713"/>
      <c r="F65" s="694"/>
      <c r="G65" s="794">
        <f>+D65</f>
        <v>0</v>
      </c>
      <c r="H65" s="695"/>
      <c r="I65" s="783"/>
      <c r="J65" s="692">
        <f t="shared" ref="J65:J67" si="11">D65-SUM(E65:I65)</f>
        <v>0</v>
      </c>
    </row>
    <row r="66" spans="1:10" ht="12" customHeight="1">
      <c r="A66" s="673">
        <v>2021</v>
      </c>
      <c r="C66" s="742" t="s">
        <v>300</v>
      </c>
      <c r="D66" s="743">
        <f>'T2 ANSP'!D27</f>
        <v>0</v>
      </c>
      <c r="E66" s="701"/>
      <c r="F66" s="715"/>
      <c r="G66" s="703"/>
      <c r="H66" s="798">
        <f>+D66</f>
        <v>0</v>
      </c>
      <c r="I66" s="704"/>
      <c r="J66" s="700">
        <f t="shared" si="11"/>
        <v>0</v>
      </c>
    </row>
    <row r="67" spans="1:10" ht="12" customHeight="1">
      <c r="A67" s="673">
        <v>2022</v>
      </c>
      <c r="C67" s="742" t="s">
        <v>301</v>
      </c>
      <c r="D67" s="743">
        <f>'T2 ANSP'!E27</f>
        <v>0</v>
      </c>
      <c r="E67" s="701"/>
      <c r="F67" s="715"/>
      <c r="G67" s="703"/>
      <c r="H67" s="703"/>
      <c r="I67" s="800">
        <f>+D67</f>
        <v>0</v>
      </c>
      <c r="J67" s="700">
        <f t="shared" si="11"/>
        <v>0</v>
      </c>
    </row>
    <row r="68" spans="1:10" ht="12" customHeight="1">
      <c r="A68" s="673">
        <v>2023</v>
      </c>
      <c r="C68" s="742" t="s">
        <v>302</v>
      </c>
      <c r="D68" s="743">
        <f>'T2 ANSP'!F27</f>
        <v>0</v>
      </c>
      <c r="E68" s="701"/>
      <c r="F68" s="715"/>
      <c r="G68" s="703"/>
      <c r="H68" s="703"/>
      <c r="I68" s="785"/>
      <c r="J68" s="700">
        <f>D68</f>
        <v>0</v>
      </c>
    </row>
    <row r="69" spans="1:10" ht="12" customHeight="1">
      <c r="A69" s="673">
        <v>2024</v>
      </c>
      <c r="C69" s="744" t="s">
        <v>303</v>
      </c>
      <c r="D69" s="745">
        <f>'T2 ANSP'!G27</f>
        <v>0</v>
      </c>
      <c r="E69" s="721"/>
      <c r="F69" s="722"/>
      <c r="G69" s="722"/>
      <c r="H69" s="722"/>
      <c r="I69" s="786"/>
      <c r="J69" s="720">
        <f>D69</f>
        <v>0</v>
      </c>
    </row>
    <row r="70" spans="1:10" ht="12" customHeight="1">
      <c r="A70" s="673" t="s">
        <v>257</v>
      </c>
      <c r="C70" s="725" t="s">
        <v>304</v>
      </c>
      <c r="D70" s="726">
        <f t="shared" ref="D70:J70" si="12">SUM(D65:D69)</f>
        <v>0</v>
      </c>
      <c r="E70" s="801"/>
      <c r="F70" s="802"/>
      <c r="G70" s="728">
        <f t="shared" si="12"/>
        <v>0</v>
      </c>
      <c r="H70" s="728">
        <f t="shared" si="12"/>
        <v>0</v>
      </c>
      <c r="I70" s="788">
        <f t="shared" si="12"/>
        <v>0</v>
      </c>
      <c r="J70" s="726">
        <f t="shared" si="12"/>
        <v>0</v>
      </c>
    </row>
    <row r="71" spans="1:10" ht="3.6" customHeight="1">
      <c r="A71" s="730"/>
      <c r="C71" s="789"/>
      <c r="D71" s="789"/>
      <c r="E71" s="747"/>
      <c r="F71" s="747"/>
      <c r="G71" s="747"/>
      <c r="H71" s="747"/>
      <c r="I71" s="747"/>
      <c r="J71" s="747"/>
    </row>
    <row r="72" spans="1:10" ht="12" customHeight="1">
      <c r="A72" s="673">
        <v>2017</v>
      </c>
      <c r="C72" s="732" t="s">
        <v>305</v>
      </c>
      <c r="D72" s="1397">
        <v>-1563698.9640357709</v>
      </c>
      <c r="E72" s="793">
        <v>0</v>
      </c>
      <c r="F72" s="1397">
        <f>+D72/9</f>
        <v>-173744.32933730786</v>
      </c>
      <c r="G72" s="1397">
        <f>+D72/9</f>
        <v>-173744.32933730786</v>
      </c>
      <c r="H72" s="1397">
        <f>+D72/9</f>
        <v>-173744.32933730786</v>
      </c>
      <c r="I72" s="1398">
        <f>+D72/9</f>
        <v>-173744.32933730786</v>
      </c>
      <c r="J72" s="692">
        <f t="shared" ref="J72:J74" si="13">D72-SUM(E72:I72)</f>
        <v>-868721.6466865394</v>
      </c>
    </row>
    <row r="73" spans="1:10" ht="12" customHeight="1">
      <c r="A73" s="673">
        <v>2018</v>
      </c>
      <c r="C73" s="736" t="s">
        <v>306</v>
      </c>
      <c r="D73" s="827">
        <v>-547699.82436000009</v>
      </c>
      <c r="E73" s="797">
        <v>0</v>
      </c>
      <c r="F73" s="827">
        <f>+D73/9</f>
        <v>-60855.536040000006</v>
      </c>
      <c r="G73" s="827">
        <f>+D73/9</f>
        <v>-60855.536040000006</v>
      </c>
      <c r="H73" s="827">
        <f>+D73/9</f>
        <v>-60855.536040000006</v>
      </c>
      <c r="I73" s="1399">
        <f>+D73/9</f>
        <v>-60855.536040000006</v>
      </c>
      <c r="J73" s="700">
        <f t="shared" si="13"/>
        <v>-304277.68020000006</v>
      </c>
    </row>
    <row r="74" spans="1:10" ht="12" customHeight="1">
      <c r="A74" s="673">
        <v>2019</v>
      </c>
      <c r="C74" s="736" t="s">
        <v>307</v>
      </c>
      <c r="D74" s="810"/>
      <c r="E74" s="811"/>
      <c r="F74" s="798">
        <v>0</v>
      </c>
      <c r="G74" s="798">
        <v>0</v>
      </c>
      <c r="H74" s="798">
        <v>0</v>
      </c>
      <c r="I74" s="799">
        <v>0</v>
      </c>
      <c r="J74" s="700">
        <f t="shared" si="13"/>
        <v>0</v>
      </c>
    </row>
    <row r="75" spans="1:10" ht="12" customHeight="1">
      <c r="A75" s="673" t="s">
        <v>257</v>
      </c>
      <c r="C75" s="725" t="s">
        <v>308</v>
      </c>
      <c r="D75" s="726">
        <f>SUM(D72:D74)</f>
        <v>-2111398.7883957708</v>
      </c>
      <c r="E75" s="787">
        <f t="shared" ref="E75:J75" si="14">SUM(E72:E74)</f>
        <v>0</v>
      </c>
      <c r="F75" s="728">
        <f t="shared" si="14"/>
        <v>-234599.86537730787</v>
      </c>
      <c r="G75" s="728">
        <f t="shared" si="14"/>
        <v>-234599.86537730787</v>
      </c>
      <c r="H75" s="728">
        <f t="shared" si="14"/>
        <v>-234599.86537730787</v>
      </c>
      <c r="I75" s="788">
        <f t="shared" si="14"/>
        <v>-234599.86537730787</v>
      </c>
      <c r="J75" s="726">
        <f t="shared" si="14"/>
        <v>-1172999.3268865393</v>
      </c>
    </row>
    <row r="76" spans="1:10" ht="3.6" customHeight="1">
      <c r="A76" s="730"/>
      <c r="C76" s="789"/>
      <c r="D76" s="789"/>
      <c r="E76" s="747"/>
      <c r="F76" s="747"/>
      <c r="G76" s="747"/>
      <c r="H76" s="747"/>
      <c r="I76" s="747"/>
      <c r="J76" s="747"/>
    </row>
    <row r="77" spans="1:10" ht="12" customHeight="1">
      <c r="A77" s="673">
        <v>2017</v>
      </c>
      <c r="C77" s="732" t="s">
        <v>309</v>
      </c>
      <c r="D77" s="809">
        <v>0</v>
      </c>
      <c r="E77" s="793">
        <v>0</v>
      </c>
      <c r="F77" s="794">
        <v>0</v>
      </c>
      <c r="G77" s="794">
        <v>0</v>
      </c>
      <c r="H77" s="794">
        <v>0</v>
      </c>
      <c r="I77" s="795">
        <v>0</v>
      </c>
      <c r="J77" s="692">
        <f t="shared" ref="J77" si="15">D77-SUM(E77:I77)</f>
        <v>0</v>
      </c>
    </row>
    <row r="78" spans="1:10" ht="12" customHeight="1">
      <c r="A78" s="673">
        <v>2018</v>
      </c>
      <c r="C78" s="736" t="s">
        <v>310</v>
      </c>
      <c r="D78" s="810">
        <v>-147255.81</v>
      </c>
      <c r="E78" s="737">
        <f>+D78</f>
        <v>-147255.81</v>
      </c>
      <c r="F78" s="703"/>
      <c r="G78" s="703"/>
      <c r="H78" s="703"/>
      <c r="I78" s="785"/>
      <c r="J78" s="705"/>
    </row>
    <row r="79" spans="1:10" ht="12" customHeight="1">
      <c r="A79" s="673">
        <v>2019</v>
      </c>
      <c r="C79" s="736" t="s">
        <v>311</v>
      </c>
      <c r="D79" s="810"/>
      <c r="E79" s="701"/>
      <c r="F79" s="716">
        <f>+D79</f>
        <v>0</v>
      </c>
      <c r="G79" s="703"/>
      <c r="H79" s="703"/>
      <c r="I79" s="704"/>
      <c r="J79" s="705"/>
    </row>
    <row r="80" spans="1:10" ht="12" customHeight="1">
      <c r="A80" s="690" t="s">
        <v>250</v>
      </c>
      <c r="C80" s="706" t="s">
        <v>312</v>
      </c>
      <c r="D80" s="707">
        <f>SUM(D77:D79)</f>
        <v>-147255.81</v>
      </c>
      <c r="E80" s="708">
        <f t="shared" ref="E80:J80" si="16">SUM(E77:E79)</f>
        <v>-147255.81</v>
      </c>
      <c r="F80" s="709">
        <f t="shared" si="16"/>
        <v>0</v>
      </c>
      <c r="G80" s="709">
        <f t="shared" si="16"/>
        <v>0</v>
      </c>
      <c r="H80" s="709">
        <f t="shared" si="16"/>
        <v>0</v>
      </c>
      <c r="I80" s="739">
        <f t="shared" si="16"/>
        <v>0</v>
      </c>
      <c r="J80" s="707">
        <f t="shared" si="16"/>
        <v>0</v>
      </c>
    </row>
    <row r="81" spans="1:10" ht="12" customHeight="1">
      <c r="A81" s="673">
        <v>2020</v>
      </c>
      <c r="C81" s="691" t="s">
        <v>313</v>
      </c>
      <c r="D81" s="749">
        <f>'T2 ANSP'!C54</f>
        <v>0</v>
      </c>
      <c r="E81" s="713"/>
      <c r="F81" s="694"/>
      <c r="G81" s="714">
        <f>D81</f>
        <v>0</v>
      </c>
      <c r="H81" s="695"/>
      <c r="I81" s="783"/>
      <c r="J81" s="697"/>
    </row>
    <row r="82" spans="1:10" ht="12" customHeight="1">
      <c r="A82" s="673">
        <v>2021</v>
      </c>
      <c r="C82" s="699" t="s">
        <v>314</v>
      </c>
      <c r="D82" s="750">
        <f>'T2 ANSP'!D54</f>
        <v>0</v>
      </c>
      <c r="E82" s="701"/>
      <c r="F82" s="715"/>
      <c r="G82" s="703"/>
      <c r="H82" s="716">
        <f>D82</f>
        <v>0</v>
      </c>
      <c r="I82" s="704"/>
      <c r="J82" s="705"/>
    </row>
    <row r="83" spans="1:10" ht="12" customHeight="1">
      <c r="A83" s="673">
        <v>2022</v>
      </c>
      <c r="C83" s="699" t="s">
        <v>315</v>
      </c>
      <c r="D83" s="750">
        <f>'T2 ANSP'!E54</f>
        <v>0</v>
      </c>
      <c r="E83" s="701"/>
      <c r="F83" s="715"/>
      <c r="G83" s="703"/>
      <c r="H83" s="703"/>
      <c r="I83" s="717">
        <f>D83</f>
        <v>0</v>
      </c>
      <c r="J83" s="705"/>
    </row>
    <row r="84" spans="1:10" ht="12" customHeight="1">
      <c r="A84" s="673">
        <v>2023</v>
      </c>
      <c r="C84" s="699" t="s">
        <v>316</v>
      </c>
      <c r="D84" s="750">
        <f>'T2 ANSP'!F54</f>
        <v>0</v>
      </c>
      <c r="E84" s="701"/>
      <c r="F84" s="715"/>
      <c r="G84" s="703"/>
      <c r="H84" s="703"/>
      <c r="I84" s="785"/>
      <c r="J84" s="700">
        <f>D84</f>
        <v>0</v>
      </c>
    </row>
    <row r="85" spans="1:10" ht="12" customHeight="1">
      <c r="A85" s="673">
        <v>2024</v>
      </c>
      <c r="C85" s="719" t="s">
        <v>317</v>
      </c>
      <c r="D85" s="751">
        <f>'T2 ANSP'!G54</f>
        <v>0</v>
      </c>
      <c r="E85" s="721"/>
      <c r="F85" s="722"/>
      <c r="G85" s="722"/>
      <c r="H85" s="722"/>
      <c r="I85" s="786"/>
      <c r="J85" s="720">
        <f>D85</f>
        <v>0</v>
      </c>
    </row>
    <row r="86" spans="1:10" ht="12" customHeight="1">
      <c r="A86" s="673" t="s">
        <v>257</v>
      </c>
      <c r="C86" s="725" t="s">
        <v>318</v>
      </c>
      <c r="D86" s="726">
        <f>SUM(D80:D85)</f>
        <v>-147255.81</v>
      </c>
      <c r="E86" s="787">
        <f>SUM(E80:E85)</f>
        <v>-147255.81</v>
      </c>
      <c r="F86" s="728">
        <f t="shared" ref="F86:J86" si="17">SUM(F80:F85)</f>
        <v>0</v>
      </c>
      <c r="G86" s="728">
        <f t="shared" si="17"/>
        <v>0</v>
      </c>
      <c r="H86" s="728">
        <f t="shared" si="17"/>
        <v>0</v>
      </c>
      <c r="I86" s="788">
        <f t="shared" si="17"/>
        <v>0</v>
      </c>
      <c r="J86" s="726">
        <f t="shared" si="17"/>
        <v>0</v>
      </c>
    </row>
    <row r="87" spans="1:10" ht="4.1500000000000004" customHeight="1">
      <c r="A87" s="730"/>
      <c r="C87" s="789"/>
      <c r="D87" s="789"/>
      <c r="E87" s="789"/>
      <c r="F87" s="789"/>
      <c r="G87" s="789"/>
      <c r="H87" s="789"/>
      <c r="I87" s="812"/>
      <c r="J87" s="789"/>
    </row>
    <row r="88" spans="1:10" ht="12" customHeight="1">
      <c r="A88" s="673">
        <v>2017</v>
      </c>
      <c r="C88" s="691" t="s">
        <v>319</v>
      </c>
      <c r="D88" s="782">
        <v>0</v>
      </c>
      <c r="E88" s="793">
        <v>0</v>
      </c>
      <c r="F88" s="794">
        <v>0</v>
      </c>
      <c r="G88" s="794">
        <v>0</v>
      </c>
      <c r="H88" s="794">
        <v>0</v>
      </c>
      <c r="I88" s="795">
        <v>0</v>
      </c>
      <c r="J88" s="697"/>
    </row>
    <row r="89" spans="1:10" ht="12" customHeight="1">
      <c r="A89" s="673">
        <v>2018</v>
      </c>
      <c r="C89" s="699" t="s">
        <v>320</v>
      </c>
      <c r="D89" s="784">
        <v>0</v>
      </c>
      <c r="E89" s="797">
        <v>0</v>
      </c>
      <c r="F89" s="798">
        <v>0</v>
      </c>
      <c r="G89" s="798">
        <v>0</v>
      </c>
      <c r="H89" s="798">
        <v>0</v>
      </c>
      <c r="I89" s="799">
        <v>0</v>
      </c>
      <c r="J89" s="705"/>
    </row>
    <row r="90" spans="1:10" ht="12" customHeight="1">
      <c r="A90" s="673">
        <v>2019</v>
      </c>
      <c r="C90" s="699" t="s">
        <v>321</v>
      </c>
      <c r="D90" s="784"/>
      <c r="E90" s="811"/>
      <c r="F90" s="798">
        <v>0</v>
      </c>
      <c r="G90" s="798">
        <v>0</v>
      </c>
      <c r="H90" s="798">
        <v>0</v>
      </c>
      <c r="I90" s="799">
        <v>0</v>
      </c>
      <c r="J90" s="705"/>
    </row>
    <row r="91" spans="1:10" ht="12" customHeight="1">
      <c r="A91" s="690" t="s">
        <v>250</v>
      </c>
      <c r="C91" s="706" t="s">
        <v>322</v>
      </c>
      <c r="D91" s="707">
        <f>SUM(D88:D90)</f>
        <v>0</v>
      </c>
      <c r="E91" s="708">
        <f t="shared" ref="E91:I91" si="18">SUM(E88:E90)</f>
        <v>0</v>
      </c>
      <c r="F91" s="709">
        <f t="shared" si="18"/>
        <v>0</v>
      </c>
      <c r="G91" s="709">
        <f t="shared" si="18"/>
        <v>0</v>
      </c>
      <c r="H91" s="709">
        <f t="shared" si="18"/>
        <v>0</v>
      </c>
      <c r="I91" s="739">
        <f t="shared" si="18"/>
        <v>0</v>
      </c>
      <c r="J91" s="712"/>
    </row>
    <row r="92" spans="1:10" ht="12" customHeight="1">
      <c r="A92" s="673">
        <v>2020</v>
      </c>
      <c r="C92" s="691" t="s">
        <v>323</v>
      </c>
      <c r="D92" s="753">
        <f>'T2 ANSP'!C59</f>
        <v>0</v>
      </c>
      <c r="E92" s="713"/>
      <c r="F92" s="694"/>
      <c r="G92" s="714">
        <f>+D92</f>
        <v>0</v>
      </c>
      <c r="H92" s="695"/>
      <c r="I92" s="783"/>
      <c r="J92" s="697"/>
    </row>
    <row r="93" spans="1:10" ht="12" customHeight="1">
      <c r="A93" s="673">
        <v>2021</v>
      </c>
      <c r="C93" s="699" t="s">
        <v>324</v>
      </c>
      <c r="D93" s="754">
        <f>'T2 ANSP'!D59</f>
        <v>0</v>
      </c>
      <c r="E93" s="701"/>
      <c r="F93" s="715"/>
      <c r="G93" s="703"/>
      <c r="H93" s="716">
        <f>+D93</f>
        <v>0</v>
      </c>
      <c r="I93" s="704"/>
      <c r="J93" s="705"/>
    </row>
    <row r="94" spans="1:10" ht="12" customHeight="1">
      <c r="A94" s="673">
        <v>2022</v>
      </c>
      <c r="C94" s="699" t="s">
        <v>325</v>
      </c>
      <c r="D94" s="754">
        <f>'T2 ANSP'!E59</f>
        <v>0</v>
      </c>
      <c r="E94" s="701"/>
      <c r="F94" s="715"/>
      <c r="G94" s="703"/>
      <c r="H94" s="703"/>
      <c r="I94" s="717">
        <f>+D94</f>
        <v>0</v>
      </c>
      <c r="J94" s="705"/>
    </row>
    <row r="95" spans="1:10" ht="12" customHeight="1">
      <c r="A95" s="673">
        <v>2023</v>
      </c>
      <c r="C95" s="699" t="s">
        <v>326</v>
      </c>
      <c r="D95" s="754">
        <f>'T2 ANSP'!F59</f>
        <v>0</v>
      </c>
      <c r="E95" s="701"/>
      <c r="F95" s="715"/>
      <c r="G95" s="703"/>
      <c r="H95" s="703"/>
      <c r="I95" s="785"/>
      <c r="J95" s="700">
        <f>+D95</f>
        <v>0</v>
      </c>
    </row>
    <row r="96" spans="1:10" ht="12" customHeight="1">
      <c r="A96" s="673">
        <v>2024</v>
      </c>
      <c r="C96" s="719" t="s">
        <v>327</v>
      </c>
      <c r="D96" s="755">
        <f>'T2 ANSP'!G59</f>
        <v>0</v>
      </c>
      <c r="E96" s="721"/>
      <c r="F96" s="722"/>
      <c r="G96" s="722"/>
      <c r="H96" s="722"/>
      <c r="I96" s="786"/>
      <c r="J96" s="720">
        <f>+D96</f>
        <v>0</v>
      </c>
    </row>
    <row r="97" spans="1:10" ht="12" customHeight="1">
      <c r="A97" s="673" t="s">
        <v>257</v>
      </c>
      <c r="C97" s="725" t="s">
        <v>328</v>
      </c>
      <c r="D97" s="726">
        <f>SUM(D91:D96)</f>
        <v>0</v>
      </c>
      <c r="E97" s="787">
        <f t="shared" ref="E97:J97" si="19">SUM(E91:E96)</f>
        <v>0</v>
      </c>
      <c r="F97" s="728">
        <f t="shared" si="19"/>
        <v>0</v>
      </c>
      <c r="G97" s="728">
        <f t="shared" si="19"/>
        <v>0</v>
      </c>
      <c r="H97" s="728">
        <f t="shared" si="19"/>
        <v>0</v>
      </c>
      <c r="I97" s="788">
        <f t="shared" si="19"/>
        <v>0</v>
      </c>
      <c r="J97" s="726">
        <f t="shared" si="19"/>
        <v>0</v>
      </c>
    </row>
    <row r="98" spans="1:10" ht="4.9000000000000004" customHeight="1">
      <c r="A98" s="730"/>
      <c r="C98" s="789"/>
      <c r="D98" s="789"/>
      <c r="E98" s="747"/>
      <c r="F98" s="747"/>
      <c r="G98" s="747"/>
      <c r="H98" s="747"/>
      <c r="I98" s="747"/>
      <c r="J98" s="747"/>
    </row>
    <row r="99" spans="1:10" ht="12" customHeight="1">
      <c r="A99" s="673">
        <v>2017</v>
      </c>
      <c r="C99" s="691" t="s">
        <v>329</v>
      </c>
      <c r="D99" s="782">
        <v>0</v>
      </c>
      <c r="E99" s="793">
        <v>0</v>
      </c>
      <c r="F99" s="794">
        <v>0</v>
      </c>
      <c r="G99" s="794">
        <v>0</v>
      </c>
      <c r="H99" s="794">
        <v>0</v>
      </c>
      <c r="I99" s="795">
        <v>0</v>
      </c>
      <c r="J99" s="692">
        <f t="shared" ref="J99:J107" si="20">D99-SUM(E99:I99)</f>
        <v>0</v>
      </c>
    </row>
    <row r="100" spans="1:10" ht="12" customHeight="1">
      <c r="A100" s="673">
        <v>2018</v>
      </c>
      <c r="C100" s="699" t="s">
        <v>330</v>
      </c>
      <c r="D100" s="810">
        <v>1211437.6468650848</v>
      </c>
      <c r="E100" s="797">
        <f>+D100</f>
        <v>1211437.6468650848</v>
      </c>
      <c r="F100" s="798">
        <v>0</v>
      </c>
      <c r="G100" s="798">
        <v>0</v>
      </c>
      <c r="H100" s="798">
        <v>0</v>
      </c>
      <c r="I100" s="799">
        <v>0</v>
      </c>
      <c r="J100" s="700">
        <f t="shared" si="20"/>
        <v>0</v>
      </c>
    </row>
    <row r="101" spans="1:10" ht="12" customHeight="1">
      <c r="A101" s="673">
        <v>2019</v>
      </c>
      <c r="C101" s="699" t="s">
        <v>331</v>
      </c>
      <c r="D101" s="784"/>
      <c r="E101" s="811"/>
      <c r="F101" s="798">
        <v>0</v>
      </c>
      <c r="G101" s="798">
        <v>0</v>
      </c>
      <c r="H101" s="798">
        <v>0</v>
      </c>
      <c r="I101" s="799">
        <v>0</v>
      </c>
      <c r="J101" s="700">
        <f t="shared" si="20"/>
        <v>0</v>
      </c>
    </row>
    <row r="102" spans="1:10" ht="12" customHeight="1">
      <c r="A102" s="690" t="s">
        <v>250</v>
      </c>
      <c r="C102" s="706" t="s">
        <v>332</v>
      </c>
      <c r="D102" s="707">
        <f t="shared" ref="D102:J102" si="21">SUM(D99:D101)</f>
        <v>1211437.6468650848</v>
      </c>
      <c r="E102" s="708">
        <f t="shared" si="21"/>
        <v>1211437.6468650848</v>
      </c>
      <c r="F102" s="709">
        <f t="shared" si="21"/>
        <v>0</v>
      </c>
      <c r="G102" s="709">
        <f t="shared" si="21"/>
        <v>0</v>
      </c>
      <c r="H102" s="709">
        <f t="shared" si="21"/>
        <v>0</v>
      </c>
      <c r="I102" s="739">
        <f t="shared" si="21"/>
        <v>0</v>
      </c>
      <c r="J102" s="707">
        <f t="shared" si="21"/>
        <v>0</v>
      </c>
    </row>
    <row r="103" spans="1:10" ht="12" customHeight="1">
      <c r="A103" s="756">
        <v>2020</v>
      </c>
      <c r="C103" s="691" t="s">
        <v>333</v>
      </c>
      <c r="D103" s="692">
        <f>(E11+E22+E75+E80+E91+E102+E108)*-'T2 ANSP'!C40</f>
        <v>0</v>
      </c>
      <c r="E103" s="813"/>
      <c r="F103" s="814"/>
      <c r="G103" s="794">
        <f>D103</f>
        <v>0</v>
      </c>
      <c r="H103" s="794"/>
      <c r="I103" s="795"/>
      <c r="J103" s="692">
        <f t="shared" si="20"/>
        <v>0</v>
      </c>
    </row>
    <row r="104" spans="1:10" ht="12" customHeight="1">
      <c r="A104" s="756">
        <v>2021</v>
      </c>
      <c r="C104" s="699" t="s">
        <v>334</v>
      </c>
      <c r="D104" s="700">
        <f>(F11+F22+F75+F80+F91+F102+F108)*-'T2 ANSP'!D40</f>
        <v>0</v>
      </c>
      <c r="E104" s="815"/>
      <c r="F104" s="816"/>
      <c r="G104" s="816"/>
      <c r="H104" s="798">
        <f>+D104</f>
        <v>0</v>
      </c>
      <c r="I104" s="799"/>
      <c r="J104" s="700">
        <f t="shared" si="20"/>
        <v>0</v>
      </c>
    </row>
    <row r="105" spans="1:10" ht="12" customHeight="1">
      <c r="A105" s="756">
        <v>2022</v>
      </c>
      <c r="C105" s="699" t="s">
        <v>335</v>
      </c>
      <c r="D105" s="700">
        <f>(G11+G22+G75+G80+G91+G102+G108)*-'T2 ANSP'!E40</f>
        <v>0</v>
      </c>
      <c r="E105" s="815"/>
      <c r="F105" s="816"/>
      <c r="G105" s="816"/>
      <c r="H105" s="816"/>
      <c r="I105" s="800">
        <f>+D105</f>
        <v>0</v>
      </c>
      <c r="J105" s="700">
        <f t="shared" si="20"/>
        <v>0</v>
      </c>
    </row>
    <row r="106" spans="1:10" ht="12" customHeight="1">
      <c r="A106" s="756">
        <v>2023</v>
      </c>
      <c r="C106" s="699" t="s">
        <v>336</v>
      </c>
      <c r="D106" s="700">
        <f>(H11+H22+H75+H80+H91+H102+H108)*-'T2 ANSP'!F40</f>
        <v>0</v>
      </c>
      <c r="E106" s="815"/>
      <c r="F106" s="816"/>
      <c r="G106" s="816"/>
      <c r="H106" s="816"/>
      <c r="I106" s="817"/>
      <c r="J106" s="700">
        <f t="shared" si="20"/>
        <v>0</v>
      </c>
    </row>
    <row r="107" spans="1:10" ht="12" customHeight="1">
      <c r="A107" s="673">
        <v>2024</v>
      </c>
      <c r="C107" s="719" t="s">
        <v>337</v>
      </c>
      <c r="D107" s="700">
        <f>(I11+I22+I75+I80+I91+I102+I108)*-'T2 ANSP'!G40</f>
        <v>0</v>
      </c>
      <c r="E107" s="815"/>
      <c r="F107" s="816"/>
      <c r="G107" s="816"/>
      <c r="H107" s="816"/>
      <c r="I107" s="817"/>
      <c r="J107" s="700">
        <f t="shared" si="20"/>
        <v>0</v>
      </c>
    </row>
    <row r="108" spans="1:10" ht="12" customHeight="1">
      <c r="A108" s="690" t="s">
        <v>250</v>
      </c>
      <c r="C108" s="706" t="s">
        <v>338</v>
      </c>
      <c r="D108" s="707">
        <f>SUM(D103:D107)</f>
        <v>0</v>
      </c>
      <c r="E108" s="708">
        <f>SUM(E103:E107)</f>
        <v>0</v>
      </c>
      <c r="F108" s="709">
        <f t="shared" ref="F108:I108" si="22">SUM(F103:F107)</f>
        <v>0</v>
      </c>
      <c r="G108" s="709">
        <f t="shared" si="22"/>
        <v>0</v>
      </c>
      <c r="H108" s="709">
        <f t="shared" si="22"/>
        <v>0</v>
      </c>
      <c r="I108" s="739">
        <f t="shared" si="22"/>
        <v>0</v>
      </c>
      <c r="J108" s="707">
        <f>SUM(J103:J107)</f>
        <v>0</v>
      </c>
    </row>
    <row r="109" spans="1:10" ht="12" customHeight="1">
      <c r="A109" s="756">
        <v>2020</v>
      </c>
      <c r="C109" s="691" t="s">
        <v>339</v>
      </c>
      <c r="D109" s="753">
        <f>'T2 ANSP'!C46</f>
        <v>0</v>
      </c>
      <c r="E109" s="713"/>
      <c r="F109" s="694"/>
      <c r="G109" s="759">
        <f>D109</f>
        <v>0</v>
      </c>
      <c r="H109" s="695"/>
      <c r="I109" s="783"/>
      <c r="J109" s="697"/>
    </row>
    <row r="110" spans="1:10" ht="12" customHeight="1">
      <c r="A110" s="756">
        <v>2021</v>
      </c>
      <c r="C110" s="699" t="s">
        <v>340</v>
      </c>
      <c r="D110" s="754">
        <f>'T2 ANSP'!D46</f>
        <v>0</v>
      </c>
      <c r="E110" s="701"/>
      <c r="F110" s="715"/>
      <c r="G110" s="715"/>
      <c r="H110" s="702">
        <f>D110</f>
        <v>0</v>
      </c>
      <c r="I110" s="785"/>
      <c r="J110" s="705"/>
    </row>
    <row r="111" spans="1:10" ht="12" customHeight="1">
      <c r="A111" s="756">
        <v>2022</v>
      </c>
      <c r="C111" s="699" t="s">
        <v>341</v>
      </c>
      <c r="D111" s="754">
        <f>'T2 ANSP'!E46</f>
        <v>0</v>
      </c>
      <c r="E111" s="701"/>
      <c r="F111" s="715"/>
      <c r="G111" s="715"/>
      <c r="H111" s="715"/>
      <c r="I111" s="760">
        <f>D111</f>
        <v>0</v>
      </c>
      <c r="J111" s="705"/>
    </row>
    <row r="112" spans="1:10" ht="12" customHeight="1">
      <c r="A112" s="756">
        <v>2023</v>
      </c>
      <c r="C112" s="699" t="s">
        <v>342</v>
      </c>
      <c r="D112" s="754">
        <f>'T2 ANSP'!F46</f>
        <v>0</v>
      </c>
      <c r="E112" s="701"/>
      <c r="F112" s="715"/>
      <c r="G112" s="715"/>
      <c r="H112" s="715"/>
      <c r="I112" s="818"/>
      <c r="J112" s="700">
        <f>D112</f>
        <v>0</v>
      </c>
    </row>
    <row r="113" spans="1:10" ht="12" customHeight="1">
      <c r="A113" s="756">
        <v>2024</v>
      </c>
      <c r="C113" s="719" t="s">
        <v>343</v>
      </c>
      <c r="D113" s="755">
        <f>'T2 ANSP'!G46</f>
        <v>0</v>
      </c>
      <c r="E113" s="721"/>
      <c r="F113" s="722"/>
      <c r="G113" s="722"/>
      <c r="H113" s="722"/>
      <c r="I113" s="786"/>
      <c r="J113" s="720">
        <f>D113</f>
        <v>0</v>
      </c>
    </row>
    <row r="114" spans="1:10" ht="12" customHeight="1">
      <c r="A114" s="673" t="s">
        <v>257</v>
      </c>
      <c r="C114" s="725" t="s">
        <v>344</v>
      </c>
      <c r="D114" s="726">
        <f>D102+SUM(D108:D113)</f>
        <v>1211437.6468650848</v>
      </c>
      <c r="E114" s="787">
        <f t="shared" ref="E114:J114" si="23">E102+SUM(E108:E113)</f>
        <v>1211437.6468650848</v>
      </c>
      <c r="F114" s="728">
        <f t="shared" si="23"/>
        <v>0</v>
      </c>
      <c r="G114" s="728">
        <f t="shared" si="23"/>
        <v>0</v>
      </c>
      <c r="H114" s="728">
        <f t="shared" si="23"/>
        <v>0</v>
      </c>
      <c r="I114" s="788">
        <f t="shared" si="23"/>
        <v>0</v>
      </c>
      <c r="J114" s="726">
        <f t="shared" si="23"/>
        <v>0</v>
      </c>
    </row>
    <row r="115" spans="1:10" ht="4.1500000000000004" customHeight="1">
      <c r="A115" s="730"/>
    </row>
    <row r="116" spans="1:10" ht="12" customHeight="1">
      <c r="A116" s="673">
        <v>2017</v>
      </c>
      <c r="C116" s="691" t="s">
        <v>345</v>
      </c>
      <c r="D116" s="782">
        <v>0</v>
      </c>
      <c r="E116" s="793">
        <v>0</v>
      </c>
      <c r="F116" s="794">
        <v>0</v>
      </c>
      <c r="G116" s="794">
        <v>0</v>
      </c>
      <c r="H116" s="794">
        <v>0</v>
      </c>
      <c r="I116" s="795">
        <v>0</v>
      </c>
      <c r="J116" s="692">
        <f t="shared" ref="J116:J124" si="24">D116-SUM(E116:I116)</f>
        <v>0</v>
      </c>
    </row>
    <row r="117" spans="1:10" ht="12" customHeight="1">
      <c r="A117" s="673">
        <v>2018</v>
      </c>
      <c r="C117" s="699" t="s">
        <v>346</v>
      </c>
      <c r="D117" s="784">
        <v>0</v>
      </c>
      <c r="E117" s="797">
        <f>+D117</f>
        <v>0</v>
      </c>
      <c r="F117" s="798">
        <v>0</v>
      </c>
      <c r="G117" s="798">
        <v>0</v>
      </c>
      <c r="H117" s="798">
        <v>0</v>
      </c>
      <c r="I117" s="799">
        <v>0</v>
      </c>
      <c r="J117" s="700">
        <f t="shared" si="24"/>
        <v>0</v>
      </c>
    </row>
    <row r="118" spans="1:10" ht="12" customHeight="1">
      <c r="A118" s="673">
        <v>2019</v>
      </c>
      <c r="C118" s="699" t="s">
        <v>347</v>
      </c>
      <c r="D118" s="784"/>
      <c r="E118" s="797">
        <v>0</v>
      </c>
      <c r="F118" s="798">
        <v>0</v>
      </c>
      <c r="G118" s="798">
        <v>0</v>
      </c>
      <c r="H118" s="798">
        <v>0</v>
      </c>
      <c r="I118" s="799">
        <v>0</v>
      </c>
      <c r="J118" s="700">
        <f t="shared" si="24"/>
        <v>0</v>
      </c>
    </row>
    <row r="119" spans="1:10" ht="12" customHeight="1">
      <c r="A119" s="690" t="s">
        <v>250</v>
      </c>
      <c r="C119" s="706" t="s">
        <v>348</v>
      </c>
      <c r="D119" s="707">
        <f>SUM(D116:D118)</f>
        <v>0</v>
      </c>
      <c r="E119" s="708">
        <f t="shared" ref="E119:J119" si="25">SUM(E116:E118)</f>
        <v>0</v>
      </c>
      <c r="F119" s="709">
        <f t="shared" si="25"/>
        <v>0</v>
      </c>
      <c r="G119" s="709">
        <f t="shared" si="25"/>
        <v>0</v>
      </c>
      <c r="H119" s="709">
        <f t="shared" si="25"/>
        <v>0</v>
      </c>
      <c r="I119" s="739">
        <f t="shared" si="25"/>
        <v>0</v>
      </c>
      <c r="J119" s="707">
        <f t="shared" si="25"/>
        <v>0</v>
      </c>
    </row>
    <row r="120" spans="1:10" ht="12" customHeight="1">
      <c r="A120" s="673">
        <v>2020</v>
      </c>
      <c r="C120" s="691" t="s">
        <v>349</v>
      </c>
      <c r="D120" s="753">
        <f>'T2 ANSP'!C69</f>
        <v>-234579.76</v>
      </c>
      <c r="E120" s="793">
        <f>D120</f>
        <v>-234579.76</v>
      </c>
      <c r="F120" s="794">
        <v>0</v>
      </c>
      <c r="G120" s="794">
        <v>0</v>
      </c>
      <c r="H120" s="794">
        <v>0</v>
      </c>
      <c r="I120" s="795">
        <v>0</v>
      </c>
      <c r="J120" s="692">
        <f t="shared" si="24"/>
        <v>0</v>
      </c>
    </row>
    <row r="121" spans="1:10" ht="12" customHeight="1">
      <c r="A121" s="673">
        <v>2021</v>
      </c>
      <c r="C121" s="699" t="s">
        <v>350</v>
      </c>
      <c r="D121" s="754">
        <f>'T2 ANSP'!D69</f>
        <v>0</v>
      </c>
      <c r="E121" s="815"/>
      <c r="F121" s="798">
        <v>0</v>
      </c>
      <c r="G121" s="798">
        <v>0</v>
      </c>
      <c r="H121" s="798">
        <f>D121</f>
        <v>0</v>
      </c>
      <c r="I121" s="799">
        <v>0</v>
      </c>
      <c r="J121" s="700">
        <f t="shared" si="24"/>
        <v>0</v>
      </c>
    </row>
    <row r="122" spans="1:10" ht="12" customHeight="1">
      <c r="A122" s="673">
        <v>2022</v>
      </c>
      <c r="C122" s="699" t="s">
        <v>351</v>
      </c>
      <c r="D122" s="754">
        <f>'T2 ANSP'!E69</f>
        <v>0</v>
      </c>
      <c r="E122" s="815"/>
      <c r="F122" s="816"/>
      <c r="G122" s="819">
        <v>0</v>
      </c>
      <c r="H122" s="819">
        <v>0</v>
      </c>
      <c r="I122" s="800">
        <f>D122</f>
        <v>0</v>
      </c>
      <c r="J122" s="700">
        <f t="shared" si="24"/>
        <v>0</v>
      </c>
    </row>
    <row r="123" spans="1:10" ht="12" customHeight="1">
      <c r="A123" s="673">
        <v>2023</v>
      </c>
      <c r="C123" s="699" t="s">
        <v>352</v>
      </c>
      <c r="D123" s="754">
        <f>'T2 ANSP'!F69</f>
        <v>0</v>
      </c>
      <c r="E123" s="815"/>
      <c r="F123" s="816"/>
      <c r="G123" s="816"/>
      <c r="H123" s="798">
        <v>0</v>
      </c>
      <c r="I123" s="799">
        <v>0</v>
      </c>
      <c r="J123" s="700">
        <f t="shared" si="24"/>
        <v>0</v>
      </c>
    </row>
    <row r="124" spans="1:10" ht="12" customHeight="1">
      <c r="A124" s="673">
        <v>2024</v>
      </c>
      <c r="C124" s="719" t="s">
        <v>353</v>
      </c>
      <c r="D124" s="755">
        <f>'T2 ANSP'!G69</f>
        <v>0</v>
      </c>
      <c r="E124" s="820"/>
      <c r="F124" s="821"/>
      <c r="G124" s="821"/>
      <c r="H124" s="821"/>
      <c r="I124" s="822">
        <v>0</v>
      </c>
      <c r="J124" s="720">
        <f t="shared" si="24"/>
        <v>0</v>
      </c>
    </row>
    <row r="125" spans="1:10" ht="12" customHeight="1">
      <c r="A125" s="673" t="s">
        <v>257</v>
      </c>
      <c r="C125" s="725" t="s">
        <v>354</v>
      </c>
      <c r="D125" s="726">
        <f>SUM(D119:D124)</f>
        <v>-234579.76</v>
      </c>
      <c r="E125" s="787">
        <f t="shared" ref="E125:J125" si="26">SUM(E119:E124)</f>
        <v>-234579.76</v>
      </c>
      <c r="F125" s="728">
        <f t="shared" si="26"/>
        <v>0</v>
      </c>
      <c r="G125" s="728">
        <f t="shared" si="26"/>
        <v>0</v>
      </c>
      <c r="H125" s="728">
        <f t="shared" si="26"/>
        <v>0</v>
      </c>
      <c r="I125" s="788">
        <f t="shared" si="26"/>
        <v>0</v>
      </c>
      <c r="J125" s="726">
        <f t="shared" si="26"/>
        <v>0</v>
      </c>
    </row>
    <row r="126" spans="1:10" ht="4.1500000000000004" customHeight="1">
      <c r="A126" s="730"/>
    </row>
    <row r="127" spans="1:10" ht="12" customHeight="1">
      <c r="A127" s="673">
        <v>2017</v>
      </c>
      <c r="C127" s="691" t="s">
        <v>355</v>
      </c>
      <c r="D127" s="782">
        <v>0</v>
      </c>
      <c r="E127" s="793">
        <v>0</v>
      </c>
      <c r="F127" s="794">
        <v>0</v>
      </c>
      <c r="G127" s="794">
        <v>0</v>
      </c>
      <c r="H127" s="794">
        <v>0</v>
      </c>
      <c r="I127" s="795">
        <v>0</v>
      </c>
      <c r="J127" s="692">
        <f t="shared" ref="J127:J129" si="27">D127-SUM(E127:I127)</f>
        <v>0</v>
      </c>
    </row>
    <row r="128" spans="1:10" ht="12" customHeight="1">
      <c r="A128" s="673">
        <v>2018</v>
      </c>
      <c r="C128" s="699" t="s">
        <v>356</v>
      </c>
      <c r="D128" s="784">
        <v>0</v>
      </c>
      <c r="E128" s="797">
        <v>0</v>
      </c>
      <c r="F128" s="798">
        <v>0</v>
      </c>
      <c r="G128" s="798">
        <v>0</v>
      </c>
      <c r="H128" s="798">
        <v>0</v>
      </c>
      <c r="I128" s="799">
        <v>0</v>
      </c>
      <c r="J128" s="700">
        <f t="shared" si="27"/>
        <v>0</v>
      </c>
    </row>
    <row r="129" spans="1:10" ht="12" customHeight="1">
      <c r="A129" s="673">
        <v>2019</v>
      </c>
      <c r="C129" s="699" t="s">
        <v>357</v>
      </c>
      <c r="D129" s="784"/>
      <c r="E129" s="797">
        <v>0</v>
      </c>
      <c r="F129" s="798">
        <v>0</v>
      </c>
      <c r="G129" s="798">
        <v>0</v>
      </c>
      <c r="H129" s="798">
        <v>0</v>
      </c>
      <c r="I129" s="799">
        <v>0</v>
      </c>
      <c r="J129" s="700">
        <f t="shared" si="27"/>
        <v>0</v>
      </c>
    </row>
    <row r="130" spans="1:10" ht="12" customHeight="1">
      <c r="A130" s="690" t="s">
        <v>250</v>
      </c>
      <c r="C130" s="706" t="s">
        <v>358</v>
      </c>
      <c r="D130" s="707">
        <f>SUM(D127:D129)</f>
        <v>0</v>
      </c>
      <c r="E130" s="708">
        <f t="shared" ref="E130:J130" si="28">SUM(E127:E129)</f>
        <v>0</v>
      </c>
      <c r="F130" s="709">
        <f t="shared" si="28"/>
        <v>0</v>
      </c>
      <c r="G130" s="709">
        <f t="shared" si="28"/>
        <v>0</v>
      </c>
      <c r="H130" s="709">
        <f t="shared" si="28"/>
        <v>0</v>
      </c>
      <c r="I130" s="739">
        <f t="shared" si="28"/>
        <v>0</v>
      </c>
      <c r="J130" s="707">
        <f t="shared" si="28"/>
        <v>0</v>
      </c>
    </row>
    <row r="131" spans="1:10" s="823" customFormat="1" ht="15">
      <c r="A131" s="673">
        <v>2020</v>
      </c>
      <c r="B131" s="674"/>
      <c r="C131" s="691" t="s">
        <v>359</v>
      </c>
      <c r="D131" s="753">
        <f>'T2 ANSP'!C70</f>
        <v>0</v>
      </c>
      <c r="E131" s="793">
        <v>0</v>
      </c>
      <c r="F131" s="794">
        <v>0</v>
      </c>
      <c r="G131" s="794">
        <v>0</v>
      </c>
      <c r="H131" s="794">
        <v>0</v>
      </c>
      <c r="I131" s="795">
        <v>0</v>
      </c>
      <c r="J131" s="692">
        <f t="shared" ref="J131:J135" si="29">D131-SUM(E131:I131)</f>
        <v>0</v>
      </c>
    </row>
    <row r="132" spans="1:10" ht="12" customHeight="1">
      <c r="A132" s="673">
        <v>2021</v>
      </c>
      <c r="C132" s="699" t="s">
        <v>360</v>
      </c>
      <c r="D132" s="754">
        <f>'T2 ANSP'!D70</f>
        <v>0</v>
      </c>
      <c r="E132" s="815"/>
      <c r="F132" s="798">
        <v>0</v>
      </c>
      <c r="G132" s="798">
        <v>0</v>
      </c>
      <c r="H132" s="798">
        <v>0</v>
      </c>
      <c r="I132" s="799">
        <v>0</v>
      </c>
      <c r="J132" s="700">
        <f t="shared" si="29"/>
        <v>0</v>
      </c>
    </row>
    <row r="133" spans="1:10" ht="12" customHeight="1">
      <c r="A133" s="673">
        <v>2022</v>
      </c>
      <c r="C133" s="699" t="s">
        <v>361</v>
      </c>
      <c r="D133" s="754">
        <f>'T2 ANSP'!E70</f>
        <v>0</v>
      </c>
      <c r="E133" s="815"/>
      <c r="F133" s="816"/>
      <c r="G133" s="819">
        <v>0</v>
      </c>
      <c r="H133" s="819">
        <v>0</v>
      </c>
      <c r="I133" s="800">
        <v>0</v>
      </c>
      <c r="J133" s="700">
        <f t="shared" si="29"/>
        <v>0</v>
      </c>
    </row>
    <row r="134" spans="1:10" ht="12" customHeight="1">
      <c r="A134" s="673">
        <v>2023</v>
      </c>
      <c r="C134" s="699" t="s">
        <v>362</v>
      </c>
      <c r="D134" s="754">
        <f>'T2 ANSP'!F70</f>
        <v>0</v>
      </c>
      <c r="E134" s="815"/>
      <c r="F134" s="816"/>
      <c r="G134" s="816"/>
      <c r="H134" s="798">
        <v>0</v>
      </c>
      <c r="I134" s="799">
        <v>0</v>
      </c>
      <c r="J134" s="700">
        <f t="shared" si="29"/>
        <v>0</v>
      </c>
    </row>
    <row r="135" spans="1:10" ht="12" customHeight="1">
      <c r="A135" s="673">
        <v>2024</v>
      </c>
      <c r="C135" s="719" t="s">
        <v>363</v>
      </c>
      <c r="D135" s="755">
        <f>'T2 ANSP'!G70</f>
        <v>0</v>
      </c>
      <c r="E135" s="820"/>
      <c r="F135" s="821"/>
      <c r="G135" s="821"/>
      <c r="H135" s="821"/>
      <c r="I135" s="822">
        <v>0</v>
      </c>
      <c r="J135" s="720">
        <f t="shared" si="29"/>
        <v>0</v>
      </c>
    </row>
    <row r="136" spans="1:10" ht="12" customHeight="1">
      <c r="A136" s="673" t="s">
        <v>257</v>
      </c>
      <c r="C136" s="725" t="s">
        <v>364</v>
      </c>
      <c r="D136" s="726">
        <f>SUM(D130:D135)</f>
        <v>0</v>
      </c>
      <c r="E136" s="787">
        <f t="shared" ref="E136:J136" si="30">SUM(E130:E135)</f>
        <v>0</v>
      </c>
      <c r="F136" s="728">
        <f t="shared" si="30"/>
        <v>0</v>
      </c>
      <c r="G136" s="728">
        <f t="shared" si="30"/>
        <v>0</v>
      </c>
      <c r="H136" s="728">
        <f t="shared" si="30"/>
        <v>0</v>
      </c>
      <c r="I136" s="788">
        <f t="shared" si="30"/>
        <v>0</v>
      </c>
      <c r="J136" s="726">
        <f t="shared" si="30"/>
        <v>0</v>
      </c>
    </row>
    <row r="137" spans="1:10" ht="4.1500000000000004" customHeight="1">
      <c r="A137" s="730"/>
    </row>
    <row r="138" spans="1:10" ht="12" customHeight="1">
      <c r="A138" s="673">
        <v>2017</v>
      </c>
      <c r="C138" s="691" t="s">
        <v>365</v>
      </c>
      <c r="D138" s="824">
        <v>0</v>
      </c>
      <c r="E138" s="793">
        <v>0</v>
      </c>
      <c r="F138" s="794">
        <v>0</v>
      </c>
      <c r="G138" s="794">
        <v>0</v>
      </c>
      <c r="H138" s="794">
        <v>0</v>
      </c>
      <c r="I138" s="795">
        <v>0</v>
      </c>
      <c r="J138" s="692">
        <f t="shared" ref="J138:J140" si="31">D138-SUM(E138:I138)</f>
        <v>0</v>
      </c>
    </row>
    <row r="139" spans="1:10" ht="12" customHeight="1">
      <c r="A139" s="673">
        <v>2018</v>
      </c>
      <c r="C139" s="699" t="s">
        <v>366</v>
      </c>
      <c r="D139" s="825">
        <v>0</v>
      </c>
      <c r="E139" s="797">
        <v>0</v>
      </c>
      <c r="F139" s="798">
        <v>0</v>
      </c>
      <c r="G139" s="798">
        <v>0</v>
      </c>
      <c r="H139" s="798">
        <v>0</v>
      </c>
      <c r="I139" s="799">
        <v>0</v>
      </c>
      <c r="J139" s="700">
        <f t="shared" si="31"/>
        <v>0</v>
      </c>
    </row>
    <row r="140" spans="1:10" ht="12" customHeight="1">
      <c r="A140" s="673">
        <v>2019</v>
      </c>
      <c r="C140" s="699" t="s">
        <v>367</v>
      </c>
      <c r="D140" s="700"/>
      <c r="E140" s="797">
        <v>0</v>
      </c>
      <c r="F140" s="798">
        <v>0</v>
      </c>
      <c r="G140" s="798">
        <v>0</v>
      </c>
      <c r="H140" s="798">
        <v>0</v>
      </c>
      <c r="I140" s="799">
        <v>0</v>
      </c>
      <c r="J140" s="700">
        <f t="shared" si="31"/>
        <v>0</v>
      </c>
    </row>
    <row r="141" spans="1:10" ht="12" customHeight="1">
      <c r="A141" s="690" t="s">
        <v>250</v>
      </c>
      <c r="C141" s="706" t="s">
        <v>368</v>
      </c>
      <c r="D141" s="707">
        <f>SUM(D138:D140)</f>
        <v>0</v>
      </c>
      <c r="E141" s="708">
        <f t="shared" ref="E141:J141" si="32">SUM(E138:E140)</f>
        <v>0</v>
      </c>
      <c r="F141" s="709">
        <f t="shared" si="32"/>
        <v>0</v>
      </c>
      <c r="G141" s="709">
        <f t="shared" si="32"/>
        <v>0</v>
      </c>
      <c r="H141" s="709">
        <f t="shared" si="32"/>
        <v>0</v>
      </c>
      <c r="I141" s="739">
        <f t="shared" si="32"/>
        <v>0</v>
      </c>
      <c r="J141" s="707">
        <f t="shared" si="32"/>
        <v>0</v>
      </c>
    </row>
    <row r="142" spans="1:10" s="823" customFormat="1" ht="15">
      <c r="A142" s="673">
        <v>2020</v>
      </c>
      <c r="B142" s="674"/>
      <c r="C142" s="691" t="s">
        <v>369</v>
      </c>
      <c r="D142" s="753">
        <f>'T2 ANSP'!C71</f>
        <v>-341791.4430073516</v>
      </c>
      <c r="E142" s="793">
        <f>+D142</f>
        <v>-341791.4430073516</v>
      </c>
      <c r="F142" s="794">
        <v>0</v>
      </c>
      <c r="G142" s="794">
        <v>0</v>
      </c>
      <c r="H142" s="814"/>
      <c r="I142" s="826"/>
      <c r="J142" s="697"/>
    </row>
    <row r="143" spans="1:10" ht="12" customHeight="1">
      <c r="A143" s="673">
        <v>2021</v>
      </c>
      <c r="C143" s="699" t="s">
        <v>370</v>
      </c>
      <c r="D143" s="754">
        <f>'T2 ANSP'!D71</f>
        <v>0</v>
      </c>
      <c r="E143" s="815"/>
      <c r="F143" s="798">
        <v>0</v>
      </c>
      <c r="G143" s="798">
        <v>0</v>
      </c>
      <c r="H143" s="827">
        <f>D143</f>
        <v>0</v>
      </c>
      <c r="I143" s="828"/>
      <c r="J143" s="705"/>
    </row>
    <row r="144" spans="1:10" ht="12" customHeight="1">
      <c r="A144" s="673">
        <v>2022</v>
      </c>
      <c r="C144" s="699" t="s">
        <v>371</v>
      </c>
      <c r="D144" s="754">
        <f>'T2 ANSP'!E71</f>
        <v>0</v>
      </c>
      <c r="E144" s="815"/>
      <c r="F144" s="816"/>
      <c r="G144" s="819">
        <v>0</v>
      </c>
      <c r="H144" s="819">
        <v>0</v>
      </c>
      <c r="I144" s="819">
        <f>D144</f>
        <v>0</v>
      </c>
      <c r="J144" s="705"/>
    </row>
    <row r="145" spans="1:10" ht="12" customHeight="1">
      <c r="A145" s="673">
        <v>2023</v>
      </c>
      <c r="C145" s="699" t="s">
        <v>372</v>
      </c>
      <c r="D145" s="754">
        <f>'T2 ANSP'!F71</f>
        <v>0</v>
      </c>
      <c r="E145" s="815"/>
      <c r="F145" s="816"/>
      <c r="G145" s="816"/>
      <c r="H145" s="798">
        <v>0</v>
      </c>
      <c r="I145" s="798">
        <v>0</v>
      </c>
      <c r="J145" s="700">
        <f>D145</f>
        <v>0</v>
      </c>
    </row>
    <row r="146" spans="1:10" ht="12" customHeight="1">
      <c r="A146" s="673">
        <v>2024</v>
      </c>
      <c r="C146" s="719" t="s">
        <v>373</v>
      </c>
      <c r="D146" s="755">
        <f>'T2 ANSP'!G71</f>
        <v>0</v>
      </c>
      <c r="E146" s="820"/>
      <c r="F146" s="821"/>
      <c r="G146" s="821"/>
      <c r="H146" s="821"/>
      <c r="I146" s="829">
        <v>0</v>
      </c>
      <c r="J146" s="720">
        <f>D146</f>
        <v>0</v>
      </c>
    </row>
    <row r="147" spans="1:10" ht="12" customHeight="1">
      <c r="A147" s="673" t="s">
        <v>257</v>
      </c>
      <c r="C147" s="725" t="s">
        <v>374</v>
      </c>
      <c r="D147" s="726">
        <f>SUM(D141:D146)</f>
        <v>-341791.4430073516</v>
      </c>
      <c r="E147" s="787">
        <f t="shared" ref="E147:J147" si="33">SUM(E141:E146)</f>
        <v>-341791.4430073516</v>
      </c>
      <c r="F147" s="728">
        <f t="shared" si="33"/>
        <v>0</v>
      </c>
      <c r="G147" s="728">
        <f t="shared" si="33"/>
        <v>0</v>
      </c>
      <c r="H147" s="728">
        <f t="shared" si="33"/>
        <v>0</v>
      </c>
      <c r="I147" s="788">
        <f t="shared" si="33"/>
        <v>0</v>
      </c>
      <c r="J147" s="726">
        <f t="shared" si="33"/>
        <v>0</v>
      </c>
    </row>
    <row r="148" spans="1:10" ht="4.1500000000000004" customHeight="1">
      <c r="A148" s="730"/>
    </row>
    <row r="149" spans="1:10" ht="12" customHeight="1">
      <c r="A149" s="673">
        <v>2017</v>
      </c>
      <c r="C149" s="691" t="s">
        <v>375</v>
      </c>
      <c r="D149" s="697"/>
      <c r="E149" s="757"/>
      <c r="F149" s="695"/>
      <c r="G149" s="695"/>
      <c r="H149" s="695"/>
      <c r="I149" s="783"/>
      <c r="J149" s="697"/>
    </row>
    <row r="150" spans="1:10" ht="12" customHeight="1">
      <c r="A150" s="673">
        <v>2018</v>
      </c>
      <c r="C150" s="699" t="s">
        <v>376</v>
      </c>
      <c r="D150" s="705"/>
      <c r="E150" s="758"/>
      <c r="F150" s="703"/>
      <c r="G150" s="703"/>
      <c r="H150" s="703"/>
      <c r="I150" s="785"/>
      <c r="J150" s="705"/>
    </row>
    <row r="151" spans="1:10" ht="12" customHeight="1">
      <c r="A151" s="673">
        <v>2019</v>
      </c>
      <c r="C151" s="699" t="s">
        <v>377</v>
      </c>
      <c r="D151" s="705"/>
      <c r="E151" s="758"/>
      <c r="F151" s="703"/>
      <c r="G151" s="703"/>
      <c r="H151" s="703"/>
      <c r="I151" s="704"/>
      <c r="J151" s="705"/>
    </row>
    <row r="152" spans="1:10" ht="12" customHeight="1">
      <c r="A152" s="690" t="s">
        <v>250</v>
      </c>
      <c r="C152" s="706" t="s">
        <v>378</v>
      </c>
      <c r="D152" s="712"/>
      <c r="E152" s="767"/>
      <c r="F152" s="710"/>
      <c r="G152" s="710"/>
      <c r="H152" s="710"/>
      <c r="I152" s="711"/>
      <c r="J152" s="712"/>
    </row>
    <row r="153" spans="1:10" s="823" customFormat="1" ht="15">
      <c r="A153" s="673">
        <v>2020</v>
      </c>
      <c r="B153" s="674"/>
      <c r="C153" s="691" t="s">
        <v>379</v>
      </c>
      <c r="D153" s="768"/>
      <c r="E153" s="757"/>
      <c r="F153" s="695"/>
      <c r="G153" s="695"/>
      <c r="H153" s="695"/>
      <c r="I153" s="783"/>
      <c r="J153" s="697"/>
    </row>
    <row r="154" spans="1:10" ht="12" customHeight="1">
      <c r="A154" s="673">
        <v>2021</v>
      </c>
      <c r="C154" s="699" t="s">
        <v>380</v>
      </c>
      <c r="D154" s="769"/>
      <c r="E154" s="758"/>
      <c r="F154" s="703"/>
      <c r="G154" s="703"/>
      <c r="H154" s="703"/>
      <c r="I154" s="785"/>
      <c r="J154" s="705"/>
    </row>
    <row r="155" spans="1:10" ht="12" customHeight="1">
      <c r="A155" s="673">
        <v>2022</v>
      </c>
      <c r="C155" s="699" t="s">
        <v>381</v>
      </c>
      <c r="D155" s="769"/>
      <c r="E155" s="758"/>
      <c r="F155" s="703"/>
      <c r="G155" s="703"/>
      <c r="H155" s="703"/>
      <c r="I155" s="703"/>
      <c r="J155" s="705"/>
    </row>
    <row r="156" spans="1:10" ht="12" customHeight="1">
      <c r="A156" s="673">
        <v>2023</v>
      </c>
      <c r="C156" s="699" t="s">
        <v>382</v>
      </c>
      <c r="D156" s="769"/>
      <c r="E156" s="758"/>
      <c r="F156" s="703"/>
      <c r="G156" s="703"/>
      <c r="H156" s="703"/>
      <c r="I156" s="703"/>
      <c r="J156" s="705"/>
    </row>
    <row r="157" spans="1:10" ht="12" customHeight="1">
      <c r="A157" s="673">
        <v>2024</v>
      </c>
      <c r="C157" s="719" t="s">
        <v>383</v>
      </c>
      <c r="D157" s="770"/>
      <c r="E157" s="762"/>
      <c r="F157" s="763"/>
      <c r="G157" s="763"/>
      <c r="H157" s="763"/>
      <c r="I157" s="763"/>
      <c r="J157" s="771"/>
    </row>
    <row r="158" spans="1:10" ht="12" customHeight="1">
      <c r="A158" s="673" t="s">
        <v>257</v>
      </c>
      <c r="C158" s="725" t="s">
        <v>384</v>
      </c>
      <c r="D158" s="807"/>
      <c r="E158" s="801"/>
      <c r="F158" s="802"/>
      <c r="G158" s="802"/>
      <c r="H158" s="802"/>
      <c r="I158" s="808"/>
      <c r="J158" s="807"/>
    </row>
    <row r="159" spans="1:10" ht="4.1500000000000004" customHeight="1">
      <c r="A159" s="730"/>
    </row>
    <row r="160" spans="1:10" ht="12" customHeight="1">
      <c r="A160" s="673">
        <v>2020</v>
      </c>
      <c r="C160" s="772" t="s">
        <v>385</v>
      </c>
      <c r="D160" s="749">
        <f>'T2 ANSP'!C63</f>
        <v>0</v>
      </c>
      <c r="E160" s="793">
        <v>0</v>
      </c>
      <c r="F160" s="794">
        <v>0</v>
      </c>
      <c r="G160" s="794">
        <v>0</v>
      </c>
      <c r="H160" s="794">
        <v>0</v>
      </c>
      <c r="I160" s="795">
        <v>0</v>
      </c>
      <c r="J160" s="692">
        <f t="shared" ref="J160:J164" si="34">D160-SUM(E160:I160)</f>
        <v>0</v>
      </c>
    </row>
    <row r="161" spans="1:12" ht="12" customHeight="1">
      <c r="A161" s="673">
        <v>2021</v>
      </c>
      <c r="C161" s="773" t="s">
        <v>386</v>
      </c>
      <c r="D161" s="750">
        <f>'T2 ANSP'!D63</f>
        <v>0</v>
      </c>
      <c r="E161" s="811"/>
      <c r="F161" s="798">
        <v>0</v>
      </c>
      <c r="G161" s="798">
        <v>0</v>
      </c>
      <c r="H161" s="798">
        <v>0</v>
      </c>
      <c r="I161" s="799">
        <v>0</v>
      </c>
      <c r="J161" s="700">
        <f t="shared" si="34"/>
        <v>0</v>
      </c>
    </row>
    <row r="162" spans="1:12" ht="12" customHeight="1">
      <c r="A162" s="673">
        <v>2022</v>
      </c>
      <c r="C162" s="773" t="s">
        <v>387</v>
      </c>
      <c r="D162" s="750">
        <f>'T2 ANSP'!E63</f>
        <v>0</v>
      </c>
      <c r="E162" s="811"/>
      <c r="F162" s="830"/>
      <c r="G162" s="819">
        <v>0</v>
      </c>
      <c r="H162" s="819">
        <v>0</v>
      </c>
      <c r="I162" s="800">
        <v>0</v>
      </c>
      <c r="J162" s="700">
        <f t="shared" si="34"/>
        <v>0</v>
      </c>
    </row>
    <row r="163" spans="1:12" ht="12" customHeight="1">
      <c r="A163" s="673">
        <v>2023</v>
      </c>
      <c r="C163" s="773" t="s">
        <v>388</v>
      </c>
      <c r="D163" s="750">
        <f>'T2 ANSP'!F63</f>
        <v>0</v>
      </c>
      <c r="E163" s="811"/>
      <c r="F163" s="830"/>
      <c r="G163" s="830"/>
      <c r="H163" s="798">
        <v>0</v>
      </c>
      <c r="I163" s="799">
        <v>0</v>
      </c>
      <c r="J163" s="700">
        <f t="shared" si="34"/>
        <v>0</v>
      </c>
    </row>
    <row r="164" spans="1:12" ht="12" customHeight="1">
      <c r="A164" s="673">
        <v>2024</v>
      </c>
      <c r="C164" s="774" t="s">
        <v>389</v>
      </c>
      <c r="D164" s="751">
        <f>'T2 ANSP'!G63</f>
        <v>0</v>
      </c>
      <c r="E164" s="831"/>
      <c r="F164" s="832"/>
      <c r="G164" s="832"/>
      <c r="H164" s="832"/>
      <c r="I164" s="822">
        <v>0</v>
      </c>
      <c r="J164" s="720">
        <f t="shared" si="34"/>
        <v>0</v>
      </c>
    </row>
    <row r="165" spans="1:12" ht="12" customHeight="1">
      <c r="A165" s="673" t="s">
        <v>257</v>
      </c>
      <c r="C165" s="833" t="s">
        <v>390</v>
      </c>
      <c r="D165" s="726">
        <f>SUM(D160:D164)</f>
        <v>0</v>
      </c>
      <c r="E165" s="834">
        <f t="shared" ref="E165:J165" si="35">SUM(E160:E164)</f>
        <v>0</v>
      </c>
      <c r="F165" s="835">
        <f t="shared" si="35"/>
        <v>0</v>
      </c>
      <c r="G165" s="835">
        <f t="shared" si="35"/>
        <v>0</v>
      </c>
      <c r="H165" s="835">
        <f t="shared" si="35"/>
        <v>0</v>
      </c>
      <c r="I165" s="836">
        <f t="shared" si="35"/>
        <v>0</v>
      </c>
      <c r="J165" s="726">
        <f t="shared" si="35"/>
        <v>0</v>
      </c>
    </row>
    <row r="166" spans="1:12" ht="3" customHeight="1">
      <c r="A166" s="756"/>
      <c r="B166" s="1329"/>
    </row>
    <row r="167" spans="1:12" s="1329" customFormat="1" ht="12" customHeight="1">
      <c r="A167" s="756">
        <v>2020</v>
      </c>
      <c r="B167" s="1330"/>
      <c r="C167" s="772" t="s">
        <v>437</v>
      </c>
      <c r="D167" s="851"/>
      <c r="E167" s="757"/>
      <c r="F167" s="695"/>
      <c r="G167" s="695"/>
      <c r="H167" s="695"/>
      <c r="I167" s="696"/>
      <c r="J167" s="697"/>
      <c r="L167" s="1331"/>
    </row>
    <row r="168" spans="1:12" s="1329" customFormat="1" ht="12" customHeight="1">
      <c r="A168" s="756">
        <v>2021</v>
      </c>
      <c r="B168" s="1330"/>
      <c r="C168" s="773" t="s">
        <v>438</v>
      </c>
      <c r="D168" s="852"/>
      <c r="E168" s="758"/>
      <c r="F168" s="703"/>
      <c r="G168" s="703"/>
      <c r="H168" s="703"/>
      <c r="I168" s="704"/>
      <c r="J168" s="705"/>
      <c r="L168" s="1331"/>
    </row>
    <row r="169" spans="1:12" s="1329" customFormat="1" ht="12" customHeight="1">
      <c r="A169" s="756">
        <v>2022</v>
      </c>
      <c r="B169" s="1330"/>
      <c r="C169" s="773" t="s">
        <v>439</v>
      </c>
      <c r="D169" s="852"/>
      <c r="E169" s="758"/>
      <c r="F169" s="703"/>
      <c r="G169" s="703"/>
      <c r="H169" s="703"/>
      <c r="I169" s="704"/>
      <c r="J169" s="705"/>
      <c r="L169" s="1331"/>
    </row>
    <row r="170" spans="1:12" s="1329" customFormat="1" ht="12" customHeight="1">
      <c r="A170" s="756">
        <v>2023</v>
      </c>
      <c r="B170" s="1330"/>
      <c r="C170" s="773" t="s">
        <v>440</v>
      </c>
      <c r="D170" s="852"/>
      <c r="E170" s="758"/>
      <c r="F170" s="703"/>
      <c r="G170" s="703"/>
      <c r="H170" s="703"/>
      <c r="I170" s="704"/>
      <c r="J170" s="705"/>
      <c r="L170" s="1331"/>
    </row>
    <row r="171" spans="1:12" s="1329" customFormat="1" ht="12" customHeight="1">
      <c r="A171" s="756">
        <v>2024</v>
      </c>
      <c r="B171" s="1330"/>
      <c r="C171" s="774" t="s">
        <v>441</v>
      </c>
      <c r="D171" s="853"/>
      <c r="E171" s="762"/>
      <c r="F171" s="763"/>
      <c r="G171" s="763"/>
      <c r="H171" s="763"/>
      <c r="I171" s="1332"/>
      <c r="J171" s="771"/>
      <c r="L171" s="1331"/>
    </row>
    <row r="172" spans="1:12" s="1329" customFormat="1" ht="12" customHeight="1">
      <c r="A172" s="756" t="s">
        <v>257</v>
      </c>
      <c r="B172" s="1330"/>
      <c r="C172" s="1333" t="s">
        <v>442</v>
      </c>
      <c r="D172" s="807"/>
      <c r="E172" s="842"/>
      <c r="F172" s="802"/>
      <c r="G172" s="802"/>
      <c r="H172" s="802"/>
      <c r="I172" s="843"/>
      <c r="J172" s="807"/>
      <c r="L172" s="1331"/>
    </row>
    <row r="173" spans="1:12" ht="4.1500000000000004" customHeight="1">
      <c r="C173" s="775"/>
      <c r="D173" s="775"/>
      <c r="E173" s="775"/>
      <c r="F173" s="776"/>
      <c r="G173" s="775"/>
      <c r="H173" s="775"/>
      <c r="I173" s="775"/>
      <c r="J173" s="775"/>
    </row>
    <row r="174" spans="1:12" ht="3" customHeight="1"/>
    <row r="175" spans="1:12" ht="12" customHeight="1">
      <c r="B175" s="688"/>
      <c r="C175" s="725" t="s">
        <v>391</v>
      </c>
      <c r="D175" s="726">
        <f>D17+D28+D35+D42+D49+D56+D63+D70+D75+D86+D97+D114+D125+D136+D147+D158+D165+D172</f>
        <v>-10434802.363322401</v>
      </c>
      <c r="E175" s="727">
        <f t="shared" ref="E175:J175" si="36">E17+E28+E35+E42+E49+E56+E63+E70+E75+E86+E97+E114+E125+E136+E147+E158+E165+E172</f>
        <v>-8323403.5749266297</v>
      </c>
      <c r="F175" s="728">
        <f t="shared" si="36"/>
        <v>-234599.86537730787</v>
      </c>
      <c r="G175" s="728">
        <f t="shared" si="36"/>
        <v>-234599.86537730787</v>
      </c>
      <c r="H175" s="728">
        <f t="shared" si="36"/>
        <v>-234599.86537730787</v>
      </c>
      <c r="I175" s="729">
        <f t="shared" si="36"/>
        <v>-234599.86537730787</v>
      </c>
      <c r="J175" s="726">
        <f t="shared" si="36"/>
        <v>-1172999.3268865393</v>
      </c>
      <c r="L175" s="698"/>
    </row>
    <row r="176" spans="1:12" ht="3" customHeight="1"/>
    <row r="177" spans="3:10" ht="12" customHeight="1">
      <c r="C177" s="1" t="s">
        <v>392</v>
      </c>
      <c r="F177" s="674"/>
    </row>
    <row r="178" spans="3:10" ht="12" customHeight="1">
      <c r="C178" s="1" t="s">
        <v>393</v>
      </c>
      <c r="D178" s="777"/>
      <c r="E178" s="778"/>
      <c r="F178" s="778"/>
      <c r="G178" s="778"/>
      <c r="H178" s="778"/>
      <c r="I178" s="778"/>
      <c r="J178" s="823"/>
    </row>
  </sheetData>
  <autoFilter ref="A8:J172"/>
  <mergeCells count="1">
    <mergeCell ref="C1:J1"/>
  </mergeCells>
  <pageMargins left="0.7" right="0.7" top="0.75" bottom="0.75" header="0.3" footer="0.3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8"/>
  <sheetViews>
    <sheetView showGridLines="0" topLeftCell="A94" zoomScaleNormal="100" workbookViewId="0">
      <selection activeCell="I122" sqref="I122"/>
    </sheetView>
  </sheetViews>
  <sheetFormatPr defaultColWidth="12.5703125" defaultRowHeight="12" customHeight="1"/>
  <cols>
    <col min="1" max="1" width="12.5703125" style="673" customWidth="1"/>
    <col min="2" max="2" width="2.140625" style="674" customWidth="1"/>
    <col min="3" max="3" width="52.5703125" style="674" customWidth="1"/>
    <col min="4" max="4" width="7.7109375" style="674" customWidth="1"/>
    <col min="5" max="5" width="10" style="674" customWidth="1"/>
    <col min="6" max="6" width="10" style="312" customWidth="1"/>
    <col min="7" max="9" width="10" style="674" customWidth="1"/>
    <col min="10" max="10" width="10.7109375" style="674" customWidth="1"/>
    <col min="11" max="11" width="3.42578125" style="674" customWidth="1"/>
    <col min="12" max="12" width="13.5703125" style="674" customWidth="1"/>
    <col min="13" max="15" width="9" style="674" customWidth="1"/>
    <col min="16" max="16" width="7.7109375" style="674" customWidth="1"/>
    <col min="17" max="17" width="8.42578125" style="674" bestFit="1" customWidth="1"/>
    <col min="18" max="18" width="7.7109375" style="674" customWidth="1"/>
    <col min="19" max="19" width="16.42578125" style="674" customWidth="1"/>
    <col min="20" max="27" width="7.7109375" style="674" customWidth="1"/>
    <col min="28" max="16384" width="12.5703125" style="674"/>
  </cols>
  <sheetData>
    <row r="1" spans="1:26" ht="12" customHeight="1">
      <c r="C1" s="1433" t="s">
        <v>243</v>
      </c>
      <c r="D1" s="1433"/>
      <c r="E1" s="1433"/>
      <c r="F1" s="1433"/>
      <c r="G1" s="1433"/>
      <c r="H1" s="1433"/>
      <c r="I1" s="1433"/>
      <c r="J1" s="1433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  <c r="Z1" s="675"/>
    </row>
    <row r="2" spans="1:26" ht="12" customHeight="1">
      <c r="C2" s="676"/>
      <c r="D2" s="676"/>
      <c r="E2" s="676"/>
      <c r="G2" s="676"/>
      <c r="H2" s="676"/>
      <c r="I2" s="676"/>
      <c r="J2" s="676"/>
      <c r="K2" s="676"/>
    </row>
    <row r="3" spans="1:26" ht="12" customHeight="1">
      <c r="C3" s="779" t="str">
        <f>'T2 MET'!A3</f>
        <v>Hungary</v>
      </c>
      <c r="D3" s="676"/>
      <c r="E3" s="676"/>
      <c r="G3" s="676"/>
      <c r="H3" s="676"/>
      <c r="I3" s="676"/>
      <c r="J3" s="676"/>
      <c r="K3" s="676"/>
    </row>
    <row r="4" spans="1:26" ht="12" customHeight="1">
      <c r="C4" s="780" t="str">
        <f>'T2 MET'!A4</f>
        <v>Currency: HUF</v>
      </c>
      <c r="D4" s="676"/>
      <c r="E4" s="676"/>
      <c r="G4" s="676"/>
      <c r="H4" s="676"/>
      <c r="I4" s="676"/>
      <c r="J4" s="676"/>
      <c r="K4" s="676"/>
    </row>
    <row r="5" spans="1:26" ht="12" customHeight="1">
      <c r="C5" s="781" t="str">
        <f>'T2 MET'!A5</f>
        <v>National Met Service Provider</v>
      </c>
      <c r="D5" s="676"/>
      <c r="E5" s="680"/>
      <c r="G5" s="681"/>
      <c r="H5" s="676"/>
      <c r="I5" s="676"/>
      <c r="J5" s="676"/>
      <c r="K5" s="676"/>
    </row>
    <row r="6" spans="1:26" ht="12" customHeight="1">
      <c r="C6" s="682"/>
      <c r="D6" s="682"/>
      <c r="E6" s="682"/>
      <c r="F6" s="682"/>
      <c r="G6" s="682"/>
      <c r="H6" s="682"/>
      <c r="I6" s="682"/>
      <c r="J6" s="682"/>
      <c r="K6" s="682"/>
    </row>
    <row r="7" spans="1:26" ht="12" customHeight="1">
      <c r="A7" s="673" t="s">
        <v>244</v>
      </c>
      <c r="C7" s="683" t="s">
        <v>245</v>
      </c>
      <c r="D7" s="684" t="s">
        <v>246</v>
      </c>
      <c r="E7" s="685">
        <v>2020</v>
      </c>
      <c r="F7" s="686">
        <v>2021</v>
      </c>
      <c r="G7" s="686">
        <v>2022</v>
      </c>
      <c r="H7" s="686">
        <v>2023</v>
      </c>
      <c r="I7" s="687">
        <v>2024</v>
      </c>
      <c r="J7" s="683" t="s">
        <v>247</v>
      </c>
      <c r="K7" s="676"/>
    </row>
    <row r="8" spans="1:26" ht="11.45" customHeight="1">
      <c r="C8" s="689"/>
      <c r="D8" s="689"/>
      <c r="E8" s="689"/>
      <c r="F8" s="689"/>
      <c r="G8" s="689"/>
      <c r="H8" s="689"/>
      <c r="I8" s="689"/>
      <c r="J8" s="689"/>
      <c r="K8" s="676"/>
    </row>
    <row r="9" spans="1:26" ht="12" customHeight="1">
      <c r="A9" s="690">
        <v>2018</v>
      </c>
      <c r="C9" s="691" t="s">
        <v>248</v>
      </c>
      <c r="D9" s="782">
        <v>-21635.545583833722</v>
      </c>
      <c r="E9" s="693">
        <f>D9</f>
        <v>-21635.545583833722</v>
      </c>
      <c r="F9" s="694"/>
      <c r="G9" s="695"/>
      <c r="H9" s="695"/>
      <c r="I9" s="783"/>
      <c r="J9" s="697"/>
    </row>
    <row r="10" spans="1:26" ht="12" customHeight="1">
      <c r="A10" s="690">
        <v>2019</v>
      </c>
      <c r="C10" s="699" t="s">
        <v>249</v>
      </c>
      <c r="D10" s="784"/>
      <c r="E10" s="701"/>
      <c r="F10" s="702">
        <f>D10</f>
        <v>0</v>
      </c>
      <c r="G10" s="703"/>
      <c r="H10" s="703"/>
      <c r="I10" s="704"/>
      <c r="J10" s="705"/>
    </row>
    <row r="11" spans="1:26" ht="12" customHeight="1">
      <c r="A11" s="690" t="s">
        <v>250</v>
      </c>
      <c r="C11" s="706" t="s">
        <v>251</v>
      </c>
      <c r="D11" s="707">
        <f>SUM(D9:D10)</f>
        <v>-21635.545583833722</v>
      </c>
      <c r="E11" s="708">
        <f t="shared" ref="E11:F11" si="0">SUM(E9:E10)</f>
        <v>-21635.545583833722</v>
      </c>
      <c r="F11" s="709">
        <f t="shared" si="0"/>
        <v>0</v>
      </c>
      <c r="G11" s="710"/>
      <c r="H11" s="710"/>
      <c r="I11" s="711"/>
      <c r="J11" s="712"/>
    </row>
    <row r="12" spans="1:26" ht="12" customHeight="1">
      <c r="A12" s="690">
        <v>2020</v>
      </c>
      <c r="C12" s="691" t="s">
        <v>252</v>
      </c>
      <c r="D12" s="692">
        <f>'T2 MET'!C19</f>
        <v>0</v>
      </c>
      <c r="E12" s="713"/>
      <c r="F12" s="694"/>
      <c r="G12" s="714">
        <f>D12</f>
        <v>0</v>
      </c>
      <c r="H12" s="695"/>
      <c r="I12" s="783"/>
      <c r="J12" s="697"/>
    </row>
    <row r="13" spans="1:26" ht="12" customHeight="1">
      <c r="A13" s="690">
        <v>2021</v>
      </c>
      <c r="C13" s="699" t="s">
        <v>253</v>
      </c>
      <c r="D13" s="700">
        <f>'T2 MET'!D19</f>
        <v>0</v>
      </c>
      <c r="E13" s="701"/>
      <c r="F13" s="715"/>
      <c r="G13" s="703"/>
      <c r="H13" s="716">
        <f>D13</f>
        <v>0</v>
      </c>
      <c r="I13" s="704"/>
      <c r="J13" s="705"/>
    </row>
    <row r="14" spans="1:26" ht="12" customHeight="1">
      <c r="A14" s="690">
        <v>2022</v>
      </c>
      <c r="C14" s="699" t="s">
        <v>254</v>
      </c>
      <c r="D14" s="700">
        <f>'T2 MET'!E19</f>
        <v>0</v>
      </c>
      <c r="E14" s="701"/>
      <c r="F14" s="715"/>
      <c r="G14" s="703"/>
      <c r="H14" s="703"/>
      <c r="I14" s="837">
        <f>D14</f>
        <v>0</v>
      </c>
      <c r="J14" s="705"/>
    </row>
    <row r="15" spans="1:26" ht="12" customHeight="1">
      <c r="A15" s="690">
        <v>2023</v>
      </c>
      <c r="C15" s="699" t="s">
        <v>255</v>
      </c>
      <c r="D15" s="700">
        <f>'T2 MET'!F19</f>
        <v>0</v>
      </c>
      <c r="E15" s="701"/>
      <c r="F15" s="715"/>
      <c r="G15" s="703"/>
      <c r="H15" s="703"/>
      <c r="I15" s="785"/>
      <c r="J15" s="718">
        <f>D15</f>
        <v>0</v>
      </c>
    </row>
    <row r="16" spans="1:26" ht="12" customHeight="1">
      <c r="A16" s="690">
        <v>2024</v>
      </c>
      <c r="C16" s="719" t="s">
        <v>256</v>
      </c>
      <c r="D16" s="700">
        <f>'T2 MET'!G19</f>
        <v>0</v>
      </c>
      <c r="E16" s="721"/>
      <c r="F16" s="722"/>
      <c r="G16" s="722"/>
      <c r="H16" s="722"/>
      <c r="I16" s="786"/>
      <c r="J16" s="724">
        <f>D16</f>
        <v>0</v>
      </c>
    </row>
    <row r="17" spans="1:10" ht="12" customHeight="1">
      <c r="A17" s="673" t="s">
        <v>257</v>
      </c>
      <c r="C17" s="725" t="s">
        <v>258</v>
      </c>
      <c r="D17" s="726">
        <f>SUM(D11:D16)</f>
        <v>-21635.545583833722</v>
      </c>
      <c r="E17" s="787">
        <f t="shared" ref="E17:J17" si="1">SUM(E11:E16)</f>
        <v>-21635.545583833722</v>
      </c>
      <c r="F17" s="728">
        <f t="shared" si="1"/>
        <v>0</v>
      </c>
      <c r="G17" s="728">
        <f t="shared" si="1"/>
        <v>0</v>
      </c>
      <c r="H17" s="728">
        <f t="shared" si="1"/>
        <v>0</v>
      </c>
      <c r="I17" s="788">
        <f t="shared" si="1"/>
        <v>0</v>
      </c>
      <c r="J17" s="726">
        <f t="shared" si="1"/>
        <v>0</v>
      </c>
    </row>
    <row r="18" spans="1:10" ht="4.1500000000000004" customHeight="1">
      <c r="A18" s="730"/>
      <c r="C18" s="789"/>
      <c r="D18" s="790"/>
      <c r="E18" s="791"/>
      <c r="F18" s="791"/>
      <c r="G18" s="791"/>
      <c r="H18" s="791"/>
      <c r="I18" s="791"/>
      <c r="J18" s="791"/>
    </row>
    <row r="19" spans="1:10" ht="12.6" customHeight="1">
      <c r="A19" s="673">
        <v>2017</v>
      </c>
      <c r="C19" s="732" t="s">
        <v>259</v>
      </c>
      <c r="D19" s="838"/>
      <c r="E19" s="813"/>
      <c r="F19" s="814"/>
      <c r="G19" s="814"/>
      <c r="H19" s="814"/>
      <c r="I19" s="839"/>
      <c r="J19" s="697"/>
    </row>
    <row r="20" spans="1:10" ht="12" customHeight="1">
      <c r="A20" s="673">
        <v>2018</v>
      </c>
      <c r="C20" s="736" t="s">
        <v>260</v>
      </c>
      <c r="D20" s="1354"/>
      <c r="E20" s="1355"/>
      <c r="F20" s="816"/>
      <c r="G20" s="816"/>
      <c r="H20" s="816"/>
      <c r="I20" s="817"/>
      <c r="J20" s="705"/>
    </row>
    <row r="21" spans="1:10" ht="12" customHeight="1">
      <c r="A21" s="673">
        <v>2019</v>
      </c>
      <c r="C21" s="841" t="s">
        <v>261</v>
      </c>
      <c r="D21" s="840"/>
      <c r="E21" s="758"/>
      <c r="F21" s="816"/>
      <c r="G21" s="816"/>
      <c r="H21" s="816"/>
      <c r="I21" s="817"/>
      <c r="J21" s="705"/>
    </row>
    <row r="22" spans="1:10" ht="12" customHeight="1">
      <c r="A22" s="690" t="s">
        <v>250</v>
      </c>
      <c r="C22" s="706" t="s">
        <v>262</v>
      </c>
      <c r="D22" s="1350"/>
      <c r="E22" s="1351"/>
      <c r="F22" s="710"/>
      <c r="G22" s="710"/>
      <c r="H22" s="710"/>
      <c r="I22" s="711"/>
      <c r="J22" s="712"/>
    </row>
    <row r="23" spans="1:10" ht="12" customHeight="1">
      <c r="A23" s="673">
        <v>2020</v>
      </c>
      <c r="C23" s="699" t="s">
        <v>263</v>
      </c>
      <c r="D23" s="697"/>
      <c r="E23" s="757"/>
      <c r="F23" s="695"/>
      <c r="G23" s="695"/>
      <c r="H23" s="695"/>
      <c r="I23" s="783"/>
      <c r="J23" s="697"/>
    </row>
    <row r="24" spans="1:10" ht="12" customHeight="1">
      <c r="A24" s="673">
        <v>2021</v>
      </c>
      <c r="C24" s="699" t="s">
        <v>264</v>
      </c>
      <c r="D24" s="705"/>
      <c r="E24" s="758"/>
      <c r="F24" s="703"/>
      <c r="G24" s="703"/>
      <c r="H24" s="703"/>
      <c r="I24" s="704"/>
      <c r="J24" s="705"/>
    </row>
    <row r="25" spans="1:10" ht="12" customHeight="1">
      <c r="A25" s="673">
        <v>2022</v>
      </c>
      <c r="C25" s="699" t="s">
        <v>265</v>
      </c>
      <c r="D25" s="705"/>
      <c r="E25" s="758"/>
      <c r="F25" s="703"/>
      <c r="G25" s="703"/>
      <c r="H25" s="703"/>
      <c r="I25" s="785"/>
      <c r="J25" s="705"/>
    </row>
    <row r="26" spans="1:10" ht="12" customHeight="1">
      <c r="A26" s="673">
        <v>2023</v>
      </c>
      <c r="C26" s="699" t="s">
        <v>266</v>
      </c>
      <c r="D26" s="705"/>
      <c r="E26" s="758"/>
      <c r="F26" s="703"/>
      <c r="G26" s="703"/>
      <c r="H26" s="703"/>
      <c r="I26" s="785"/>
      <c r="J26" s="705"/>
    </row>
    <row r="27" spans="1:10" ht="12" customHeight="1">
      <c r="A27" s="673">
        <v>2024</v>
      </c>
      <c r="C27" s="719" t="s">
        <v>267</v>
      </c>
      <c r="D27" s="705"/>
      <c r="E27" s="762"/>
      <c r="F27" s="763"/>
      <c r="G27" s="763"/>
      <c r="H27" s="763"/>
      <c r="I27" s="806"/>
      <c r="J27" s="771"/>
    </row>
    <row r="28" spans="1:10" ht="12" customHeight="1">
      <c r="A28" s="673" t="s">
        <v>257</v>
      </c>
      <c r="C28" s="833" t="s">
        <v>268</v>
      </c>
      <c r="D28" s="1352"/>
      <c r="E28" s="1353"/>
      <c r="F28" s="802"/>
      <c r="G28" s="802"/>
      <c r="H28" s="802"/>
      <c r="I28" s="843"/>
      <c r="J28" s="807"/>
    </row>
    <row r="29" spans="1:10" ht="4.1500000000000004" customHeight="1">
      <c r="A29" s="730"/>
      <c r="C29" s="789"/>
      <c r="D29" s="789"/>
      <c r="E29" s="747"/>
      <c r="F29" s="747"/>
      <c r="G29" s="747"/>
      <c r="H29" s="747"/>
      <c r="I29" s="747"/>
      <c r="J29" s="747"/>
    </row>
    <row r="30" spans="1:10" ht="12" customHeight="1">
      <c r="A30" s="673">
        <v>2020</v>
      </c>
      <c r="C30" s="740" t="s">
        <v>269</v>
      </c>
      <c r="D30" s="741">
        <f>'T2 MET'!C22</f>
        <v>0</v>
      </c>
      <c r="E30" s="713"/>
      <c r="F30" s="694"/>
      <c r="G30" s="794">
        <f>D30</f>
        <v>0</v>
      </c>
      <c r="H30" s="695"/>
      <c r="I30" s="783"/>
      <c r="J30" s="692">
        <f t="shared" ref="J30:J32" si="2">D30-SUM(E30:I30)</f>
        <v>0</v>
      </c>
    </row>
    <row r="31" spans="1:10" ht="12" customHeight="1">
      <c r="A31" s="673">
        <v>2021</v>
      </c>
      <c r="C31" s="742" t="s">
        <v>270</v>
      </c>
      <c r="D31" s="743">
        <f>'T2 MET'!D22</f>
        <v>0</v>
      </c>
      <c r="E31" s="701"/>
      <c r="F31" s="715"/>
      <c r="G31" s="703"/>
      <c r="H31" s="798">
        <f>D31</f>
        <v>0</v>
      </c>
      <c r="I31" s="704"/>
      <c r="J31" s="700">
        <f t="shared" si="2"/>
        <v>0</v>
      </c>
    </row>
    <row r="32" spans="1:10" ht="12" customHeight="1">
      <c r="A32" s="673">
        <v>2022</v>
      </c>
      <c r="C32" s="742" t="s">
        <v>271</v>
      </c>
      <c r="D32" s="743">
        <f>'T2 MET'!E22</f>
        <v>0</v>
      </c>
      <c r="E32" s="701"/>
      <c r="F32" s="715"/>
      <c r="G32" s="703"/>
      <c r="H32" s="703"/>
      <c r="I32" s="800">
        <f>D32</f>
        <v>0</v>
      </c>
      <c r="J32" s="700">
        <f t="shared" si="2"/>
        <v>0</v>
      </c>
    </row>
    <row r="33" spans="1:12" ht="12" customHeight="1">
      <c r="A33" s="673">
        <v>2023</v>
      </c>
      <c r="C33" s="742" t="s">
        <v>272</v>
      </c>
      <c r="D33" s="743">
        <f>'T2 MET'!F22</f>
        <v>0</v>
      </c>
      <c r="E33" s="701"/>
      <c r="F33" s="715"/>
      <c r="G33" s="703"/>
      <c r="H33" s="703"/>
      <c r="I33" s="785"/>
      <c r="J33" s="700">
        <f>D33</f>
        <v>0</v>
      </c>
    </row>
    <row r="34" spans="1:12" ht="12" customHeight="1">
      <c r="A34" s="673">
        <v>2024</v>
      </c>
      <c r="C34" s="744" t="s">
        <v>273</v>
      </c>
      <c r="D34" s="745">
        <f>'T2 MET'!G22</f>
        <v>0</v>
      </c>
      <c r="E34" s="721"/>
      <c r="F34" s="722"/>
      <c r="G34" s="722"/>
      <c r="H34" s="722"/>
      <c r="I34" s="786"/>
      <c r="J34" s="724">
        <f>D34</f>
        <v>0</v>
      </c>
    </row>
    <row r="35" spans="1:12" ht="12" customHeight="1">
      <c r="A35" s="673" t="s">
        <v>257</v>
      </c>
      <c r="C35" s="725" t="s">
        <v>274</v>
      </c>
      <c r="D35" s="726">
        <f>SUM(D30:D34)</f>
        <v>0</v>
      </c>
      <c r="E35" s="801"/>
      <c r="F35" s="802"/>
      <c r="G35" s="728">
        <f t="shared" ref="G35:J35" si="3">SUM(G30:G34)</f>
        <v>0</v>
      </c>
      <c r="H35" s="728">
        <f t="shared" si="3"/>
        <v>0</v>
      </c>
      <c r="I35" s="788">
        <f t="shared" si="3"/>
        <v>0</v>
      </c>
      <c r="J35" s="726">
        <f t="shared" si="3"/>
        <v>0</v>
      </c>
    </row>
    <row r="36" spans="1:12" ht="4.1500000000000004" customHeight="1">
      <c r="A36" s="730"/>
      <c r="C36" s="789"/>
      <c r="D36" s="789"/>
      <c r="E36" s="747"/>
      <c r="F36" s="747"/>
      <c r="G36" s="747"/>
      <c r="H36" s="747"/>
      <c r="I36" s="747"/>
      <c r="J36" s="747"/>
    </row>
    <row r="37" spans="1:12" ht="12" customHeight="1">
      <c r="A37" s="673">
        <v>2020</v>
      </c>
      <c r="C37" s="740" t="s">
        <v>275</v>
      </c>
      <c r="D37" s="803"/>
      <c r="E37" s="713"/>
      <c r="F37" s="694"/>
      <c r="G37" s="695"/>
      <c r="H37" s="695"/>
      <c r="I37" s="783"/>
      <c r="J37" s="697"/>
    </row>
    <row r="38" spans="1:12" ht="12" customHeight="1">
      <c r="A38" s="673">
        <v>2021</v>
      </c>
      <c r="C38" s="742" t="s">
        <v>276</v>
      </c>
      <c r="D38" s="804"/>
      <c r="E38" s="701"/>
      <c r="F38" s="715"/>
      <c r="G38" s="703"/>
      <c r="H38" s="703"/>
      <c r="I38" s="704"/>
      <c r="J38" s="705"/>
    </row>
    <row r="39" spans="1:12" ht="12" customHeight="1">
      <c r="A39" s="673">
        <v>2022</v>
      </c>
      <c r="C39" s="742" t="s">
        <v>277</v>
      </c>
      <c r="D39" s="804"/>
      <c r="E39" s="701"/>
      <c r="F39" s="715"/>
      <c r="G39" s="703"/>
      <c r="H39" s="703"/>
      <c r="I39" s="785"/>
      <c r="J39" s="705"/>
    </row>
    <row r="40" spans="1:12" ht="12" customHeight="1">
      <c r="A40" s="673">
        <v>2023</v>
      </c>
      <c r="C40" s="742" t="s">
        <v>278</v>
      </c>
      <c r="D40" s="804"/>
      <c r="E40" s="701"/>
      <c r="F40" s="715"/>
      <c r="G40" s="703"/>
      <c r="H40" s="703"/>
      <c r="I40" s="785"/>
      <c r="J40" s="705"/>
      <c r="L40" s="491"/>
    </row>
    <row r="41" spans="1:12" ht="12" customHeight="1">
      <c r="A41" s="673">
        <v>2024</v>
      </c>
      <c r="C41" s="744" t="s">
        <v>279</v>
      </c>
      <c r="D41" s="805"/>
      <c r="E41" s="721"/>
      <c r="F41" s="722"/>
      <c r="G41" s="763"/>
      <c r="H41" s="763"/>
      <c r="I41" s="806"/>
      <c r="J41" s="771"/>
    </row>
    <row r="42" spans="1:12" ht="12" customHeight="1">
      <c r="A42" s="673" t="s">
        <v>257</v>
      </c>
      <c r="C42" s="833" t="s">
        <v>394</v>
      </c>
      <c r="D42" s="807"/>
      <c r="E42" s="842"/>
      <c r="F42" s="802"/>
      <c r="G42" s="802"/>
      <c r="H42" s="802"/>
      <c r="I42" s="843"/>
      <c r="J42" s="807"/>
    </row>
    <row r="43" spans="1:12" ht="4.9000000000000004" customHeight="1">
      <c r="A43" s="730"/>
      <c r="C43" s="789"/>
      <c r="D43" s="789"/>
      <c r="E43" s="747"/>
      <c r="F43" s="747"/>
      <c r="G43" s="747"/>
      <c r="H43" s="747"/>
      <c r="I43" s="747"/>
      <c r="J43" s="747"/>
    </row>
    <row r="44" spans="1:12" ht="12" customHeight="1">
      <c r="A44" s="673">
        <v>2020</v>
      </c>
      <c r="C44" s="740" t="s">
        <v>281</v>
      </c>
      <c r="D44" s="803"/>
      <c r="E44" s="713"/>
      <c r="F44" s="694"/>
      <c r="G44" s="695"/>
      <c r="H44" s="695"/>
      <c r="I44" s="783"/>
      <c r="J44" s="697"/>
    </row>
    <row r="45" spans="1:12" ht="12" customHeight="1">
      <c r="A45" s="673">
        <v>2021</v>
      </c>
      <c r="C45" s="742" t="s">
        <v>282</v>
      </c>
      <c r="D45" s="804"/>
      <c r="E45" s="701"/>
      <c r="F45" s="715"/>
      <c r="G45" s="703"/>
      <c r="H45" s="703"/>
      <c r="I45" s="704"/>
      <c r="J45" s="705"/>
      <c r="L45" s="592"/>
    </row>
    <row r="46" spans="1:12" ht="12" customHeight="1">
      <c r="A46" s="673">
        <v>2022</v>
      </c>
      <c r="C46" s="742" t="s">
        <v>283</v>
      </c>
      <c r="D46" s="804"/>
      <c r="E46" s="701"/>
      <c r="F46" s="715"/>
      <c r="G46" s="703"/>
      <c r="H46" s="703"/>
      <c r="I46" s="785"/>
      <c r="J46" s="705"/>
    </row>
    <row r="47" spans="1:12" ht="12" customHeight="1">
      <c r="A47" s="673">
        <v>2023</v>
      </c>
      <c r="C47" s="742" t="s">
        <v>284</v>
      </c>
      <c r="D47" s="804"/>
      <c r="E47" s="701"/>
      <c r="F47" s="715"/>
      <c r="G47" s="703"/>
      <c r="H47" s="703"/>
      <c r="I47" s="785"/>
      <c r="J47" s="705"/>
    </row>
    <row r="48" spans="1:12" ht="12" customHeight="1">
      <c r="A48" s="673">
        <v>2024</v>
      </c>
      <c r="C48" s="744" t="s">
        <v>285</v>
      </c>
      <c r="D48" s="805"/>
      <c r="E48" s="721"/>
      <c r="F48" s="722"/>
      <c r="G48" s="763"/>
      <c r="H48" s="763"/>
      <c r="I48" s="806"/>
      <c r="J48" s="771"/>
    </row>
    <row r="49" spans="1:10" ht="12" customHeight="1">
      <c r="A49" s="673" t="s">
        <v>257</v>
      </c>
      <c r="C49" s="833" t="s">
        <v>395</v>
      </c>
      <c r="D49" s="807"/>
      <c r="E49" s="842"/>
      <c r="F49" s="802"/>
      <c r="G49" s="802"/>
      <c r="H49" s="802"/>
      <c r="I49" s="843"/>
      <c r="J49" s="807"/>
    </row>
    <row r="50" spans="1:10" ht="4.9000000000000004" customHeight="1">
      <c r="A50" s="730"/>
      <c r="C50" s="789"/>
      <c r="D50" s="789"/>
      <c r="E50" s="747"/>
      <c r="F50" s="747"/>
      <c r="G50" s="747"/>
      <c r="H50" s="747"/>
      <c r="I50" s="747"/>
      <c r="J50" s="747"/>
    </row>
    <row r="51" spans="1:10" ht="12" customHeight="1">
      <c r="A51" s="673">
        <v>2020</v>
      </c>
      <c r="C51" s="740" t="s">
        <v>287</v>
      </c>
      <c r="D51" s="741">
        <f>'T2 MET'!C25</f>
        <v>0</v>
      </c>
      <c r="E51" s="713"/>
      <c r="F51" s="694"/>
      <c r="G51" s="794">
        <f>D51</f>
        <v>0</v>
      </c>
      <c r="H51" s="695"/>
      <c r="I51" s="783"/>
      <c r="J51" s="692">
        <f t="shared" ref="J51:J53" si="4">D51-SUM(E51:I51)</f>
        <v>0</v>
      </c>
    </row>
    <row r="52" spans="1:10" ht="12" customHeight="1">
      <c r="A52" s="673">
        <v>2021</v>
      </c>
      <c r="C52" s="742" t="s">
        <v>288</v>
      </c>
      <c r="D52" s="743">
        <f>'T2 MET'!D25</f>
        <v>0</v>
      </c>
      <c r="E52" s="701"/>
      <c r="F52" s="715"/>
      <c r="G52" s="703"/>
      <c r="H52" s="798">
        <f>D52</f>
        <v>0</v>
      </c>
      <c r="I52" s="704"/>
      <c r="J52" s="700">
        <f t="shared" si="4"/>
        <v>0</v>
      </c>
    </row>
    <row r="53" spans="1:10" ht="12" customHeight="1">
      <c r="A53" s="673">
        <v>2022</v>
      </c>
      <c r="C53" s="742" t="s">
        <v>289</v>
      </c>
      <c r="D53" s="743">
        <f>'T2 MET'!E25</f>
        <v>0</v>
      </c>
      <c r="E53" s="701"/>
      <c r="F53" s="715"/>
      <c r="G53" s="703"/>
      <c r="H53" s="703"/>
      <c r="I53" s="800">
        <f>D53</f>
        <v>0</v>
      </c>
      <c r="J53" s="700">
        <f t="shared" si="4"/>
        <v>0</v>
      </c>
    </row>
    <row r="54" spans="1:10" ht="12" customHeight="1">
      <c r="A54" s="673">
        <v>2023</v>
      </c>
      <c r="C54" s="742" t="s">
        <v>290</v>
      </c>
      <c r="D54" s="743">
        <f>'T2 MET'!F25</f>
        <v>0</v>
      </c>
      <c r="E54" s="701"/>
      <c r="F54" s="715"/>
      <c r="G54" s="703"/>
      <c r="H54" s="703"/>
      <c r="I54" s="785"/>
      <c r="J54" s="700">
        <f>D54</f>
        <v>0</v>
      </c>
    </row>
    <row r="55" spans="1:10" ht="12" customHeight="1">
      <c r="A55" s="673">
        <v>2024</v>
      </c>
      <c r="C55" s="744" t="s">
        <v>291</v>
      </c>
      <c r="D55" s="745">
        <f>'T2 MET'!G25</f>
        <v>0</v>
      </c>
      <c r="E55" s="721"/>
      <c r="F55" s="722"/>
      <c r="G55" s="722"/>
      <c r="H55" s="722"/>
      <c r="I55" s="786"/>
      <c r="J55" s="720">
        <f>D55</f>
        <v>0</v>
      </c>
    </row>
    <row r="56" spans="1:10" ht="12" customHeight="1">
      <c r="A56" s="673" t="s">
        <v>257</v>
      </c>
      <c r="C56" s="725" t="s">
        <v>292</v>
      </c>
      <c r="D56" s="726">
        <f t="shared" ref="D56:J56" si="5">SUM(D51:D55)</f>
        <v>0</v>
      </c>
      <c r="E56" s="801"/>
      <c r="F56" s="802"/>
      <c r="G56" s="728">
        <f t="shared" si="5"/>
        <v>0</v>
      </c>
      <c r="H56" s="728">
        <f t="shared" si="5"/>
        <v>0</v>
      </c>
      <c r="I56" s="788">
        <f t="shared" si="5"/>
        <v>0</v>
      </c>
      <c r="J56" s="726">
        <f t="shared" si="5"/>
        <v>0</v>
      </c>
    </row>
    <row r="57" spans="1:10" ht="3.6" customHeight="1">
      <c r="A57" s="730"/>
      <c r="C57" s="789"/>
      <c r="D57" s="789"/>
      <c r="E57" s="747"/>
      <c r="F57" s="747"/>
      <c r="G57" s="747"/>
      <c r="H57" s="747"/>
      <c r="I57" s="747"/>
      <c r="J57" s="747"/>
    </row>
    <row r="58" spans="1:10" ht="12" customHeight="1">
      <c r="A58" s="673">
        <v>2020</v>
      </c>
      <c r="C58" s="740" t="s">
        <v>293</v>
      </c>
      <c r="D58" s="741">
        <f>'T2 MET'!C26</f>
        <v>0</v>
      </c>
      <c r="E58" s="713"/>
      <c r="F58" s="694"/>
      <c r="G58" s="794">
        <f>D58</f>
        <v>0</v>
      </c>
      <c r="H58" s="695"/>
      <c r="I58" s="783"/>
      <c r="J58" s="692">
        <f t="shared" ref="J58:J60" si="6">D58-SUM(E58:I58)</f>
        <v>0</v>
      </c>
    </row>
    <row r="59" spans="1:10" ht="12" customHeight="1">
      <c r="A59" s="673">
        <v>2021</v>
      </c>
      <c r="C59" s="742" t="s">
        <v>294</v>
      </c>
      <c r="D59" s="743">
        <f>'T2 MET'!D26</f>
        <v>0</v>
      </c>
      <c r="E59" s="701"/>
      <c r="F59" s="715"/>
      <c r="G59" s="703"/>
      <c r="H59" s="798">
        <f>D59</f>
        <v>0</v>
      </c>
      <c r="I59" s="704"/>
      <c r="J59" s="700">
        <f t="shared" si="6"/>
        <v>0</v>
      </c>
    </row>
    <row r="60" spans="1:10" ht="12" customHeight="1">
      <c r="A60" s="673">
        <v>2022</v>
      </c>
      <c r="C60" s="742" t="s">
        <v>295</v>
      </c>
      <c r="D60" s="743">
        <f>'T2 MET'!E26</f>
        <v>0</v>
      </c>
      <c r="E60" s="701"/>
      <c r="F60" s="715"/>
      <c r="G60" s="703"/>
      <c r="H60" s="703"/>
      <c r="I60" s="800">
        <f>D60</f>
        <v>0</v>
      </c>
      <c r="J60" s="700">
        <f t="shared" si="6"/>
        <v>0</v>
      </c>
    </row>
    <row r="61" spans="1:10" ht="12" customHeight="1">
      <c r="A61" s="673">
        <v>2023</v>
      </c>
      <c r="C61" s="742" t="s">
        <v>296</v>
      </c>
      <c r="D61" s="743">
        <f>'T2 MET'!F26</f>
        <v>0</v>
      </c>
      <c r="E61" s="701"/>
      <c r="F61" s="715"/>
      <c r="G61" s="703"/>
      <c r="H61" s="703"/>
      <c r="I61" s="785"/>
      <c r="J61" s="700">
        <f>D61</f>
        <v>0</v>
      </c>
    </row>
    <row r="62" spans="1:10" ht="12" customHeight="1">
      <c r="A62" s="673">
        <v>2024</v>
      </c>
      <c r="C62" s="744" t="s">
        <v>297</v>
      </c>
      <c r="D62" s="745">
        <f>'T2 MET'!G26</f>
        <v>0</v>
      </c>
      <c r="E62" s="721"/>
      <c r="F62" s="722"/>
      <c r="G62" s="722"/>
      <c r="H62" s="722"/>
      <c r="I62" s="786"/>
      <c r="J62" s="720">
        <f>D62</f>
        <v>0</v>
      </c>
    </row>
    <row r="63" spans="1:10" ht="12" customHeight="1">
      <c r="A63" s="673" t="s">
        <v>257</v>
      </c>
      <c r="C63" s="725" t="s">
        <v>298</v>
      </c>
      <c r="D63" s="726">
        <f t="shared" ref="D63:J63" si="7">SUM(D58:D62)</f>
        <v>0</v>
      </c>
      <c r="E63" s="801"/>
      <c r="F63" s="802"/>
      <c r="G63" s="728">
        <f t="shared" si="7"/>
        <v>0</v>
      </c>
      <c r="H63" s="728">
        <f t="shared" si="7"/>
        <v>0</v>
      </c>
      <c r="I63" s="788">
        <f t="shared" si="7"/>
        <v>0</v>
      </c>
      <c r="J63" s="726">
        <f t="shared" si="7"/>
        <v>0</v>
      </c>
    </row>
    <row r="64" spans="1:10" ht="3.6" customHeight="1">
      <c r="A64" s="730"/>
      <c r="C64" s="789"/>
      <c r="D64" s="789"/>
      <c r="E64" s="747"/>
      <c r="F64" s="747"/>
      <c r="G64" s="747"/>
      <c r="H64" s="747"/>
      <c r="I64" s="747"/>
      <c r="J64" s="747"/>
    </row>
    <row r="65" spans="1:10" ht="12" customHeight="1">
      <c r="A65" s="673">
        <v>2020</v>
      </c>
      <c r="C65" s="740" t="s">
        <v>299</v>
      </c>
      <c r="D65" s="741">
        <f>'T2 MET'!C27</f>
        <v>0</v>
      </c>
      <c r="E65" s="713"/>
      <c r="F65" s="694"/>
      <c r="G65" s="794">
        <f>+D65</f>
        <v>0</v>
      </c>
      <c r="H65" s="695"/>
      <c r="I65" s="783"/>
      <c r="J65" s="692">
        <f t="shared" ref="J65:J67" si="8">D65-SUM(E65:I65)</f>
        <v>0</v>
      </c>
    </row>
    <row r="66" spans="1:10" ht="12" customHeight="1">
      <c r="A66" s="673">
        <v>2021</v>
      </c>
      <c r="C66" s="742" t="s">
        <v>300</v>
      </c>
      <c r="D66" s="743">
        <f>'T2 MET'!D27</f>
        <v>0</v>
      </c>
      <c r="E66" s="701"/>
      <c r="F66" s="715"/>
      <c r="G66" s="703"/>
      <c r="H66" s="798">
        <f>+D66</f>
        <v>0</v>
      </c>
      <c r="I66" s="704"/>
      <c r="J66" s="700">
        <f t="shared" si="8"/>
        <v>0</v>
      </c>
    </row>
    <row r="67" spans="1:10" ht="12" customHeight="1">
      <c r="A67" s="673">
        <v>2022</v>
      </c>
      <c r="C67" s="742" t="s">
        <v>301</v>
      </c>
      <c r="D67" s="743">
        <f>'T2 MET'!E27</f>
        <v>0</v>
      </c>
      <c r="E67" s="701"/>
      <c r="F67" s="715"/>
      <c r="G67" s="703"/>
      <c r="H67" s="703"/>
      <c r="I67" s="800">
        <f>+D67</f>
        <v>0</v>
      </c>
      <c r="J67" s="700">
        <f t="shared" si="8"/>
        <v>0</v>
      </c>
    </row>
    <row r="68" spans="1:10" ht="12" customHeight="1">
      <c r="A68" s="673">
        <v>2023</v>
      </c>
      <c r="C68" s="742" t="s">
        <v>302</v>
      </c>
      <c r="D68" s="743">
        <f>'T2 MET'!F27</f>
        <v>0</v>
      </c>
      <c r="E68" s="701"/>
      <c r="F68" s="715"/>
      <c r="G68" s="703"/>
      <c r="H68" s="703"/>
      <c r="I68" s="785"/>
      <c r="J68" s="700">
        <f>D68</f>
        <v>0</v>
      </c>
    </row>
    <row r="69" spans="1:10" ht="12" customHeight="1">
      <c r="A69" s="673">
        <v>2024</v>
      </c>
      <c r="C69" s="744" t="s">
        <v>303</v>
      </c>
      <c r="D69" s="745">
        <f>'T2 MET'!G27</f>
        <v>0</v>
      </c>
      <c r="E69" s="721"/>
      <c r="F69" s="722"/>
      <c r="G69" s="722"/>
      <c r="H69" s="722"/>
      <c r="I69" s="786"/>
      <c r="J69" s="720">
        <f>D69</f>
        <v>0</v>
      </c>
    </row>
    <row r="70" spans="1:10" ht="12" customHeight="1">
      <c r="A70" s="673" t="s">
        <v>257</v>
      </c>
      <c r="C70" s="725" t="s">
        <v>304</v>
      </c>
      <c r="D70" s="726">
        <f t="shared" ref="D70:J70" si="9">SUM(D65:D69)</f>
        <v>0</v>
      </c>
      <c r="E70" s="801"/>
      <c r="F70" s="802"/>
      <c r="G70" s="728">
        <f t="shared" si="9"/>
        <v>0</v>
      </c>
      <c r="H70" s="728">
        <f t="shared" si="9"/>
        <v>0</v>
      </c>
      <c r="I70" s="788">
        <f t="shared" si="9"/>
        <v>0</v>
      </c>
      <c r="J70" s="726">
        <f t="shared" si="9"/>
        <v>0</v>
      </c>
    </row>
    <row r="71" spans="1:10" ht="3.6" customHeight="1">
      <c r="A71" s="730"/>
      <c r="C71" s="789"/>
      <c r="D71" s="789"/>
      <c r="E71" s="747"/>
      <c r="F71" s="747"/>
      <c r="G71" s="747"/>
      <c r="H71" s="747"/>
      <c r="I71" s="747"/>
      <c r="J71" s="747"/>
    </row>
    <row r="72" spans="1:10" ht="12" customHeight="1">
      <c r="A72" s="673">
        <v>2017</v>
      </c>
      <c r="C72" s="732" t="s">
        <v>305</v>
      </c>
      <c r="D72" s="809">
        <v>0</v>
      </c>
      <c r="E72" s="793">
        <v>0</v>
      </c>
      <c r="F72" s="794">
        <v>0</v>
      </c>
      <c r="G72" s="794">
        <f>+D72</f>
        <v>0</v>
      </c>
      <c r="H72" s="794">
        <v>0</v>
      </c>
      <c r="I72" s="795">
        <v>0</v>
      </c>
      <c r="J72" s="692">
        <f t="shared" ref="J72:J74" si="10">D72-SUM(E72:I72)</f>
        <v>0</v>
      </c>
    </row>
    <row r="73" spans="1:10" ht="12" customHeight="1">
      <c r="A73" s="673">
        <v>2018</v>
      </c>
      <c r="C73" s="736" t="s">
        <v>306</v>
      </c>
      <c r="D73" s="810">
        <v>0</v>
      </c>
      <c r="E73" s="797">
        <f>+D73</f>
        <v>0</v>
      </c>
      <c r="F73" s="798">
        <v>0</v>
      </c>
      <c r="G73" s="798">
        <v>0</v>
      </c>
      <c r="H73" s="798">
        <v>0</v>
      </c>
      <c r="I73" s="799">
        <v>0</v>
      </c>
      <c r="J73" s="700">
        <f t="shared" si="10"/>
        <v>0</v>
      </c>
    </row>
    <row r="74" spans="1:10" ht="12" customHeight="1">
      <c r="A74" s="673">
        <v>2019</v>
      </c>
      <c r="C74" s="736" t="s">
        <v>307</v>
      </c>
      <c r="D74" s="810"/>
      <c r="E74" s="811"/>
      <c r="F74" s="798">
        <v>0</v>
      </c>
      <c r="G74" s="798">
        <v>0</v>
      </c>
      <c r="H74" s="798">
        <v>0</v>
      </c>
      <c r="I74" s="799">
        <v>0</v>
      </c>
      <c r="J74" s="700">
        <f t="shared" si="10"/>
        <v>0</v>
      </c>
    </row>
    <row r="75" spans="1:10" ht="12" customHeight="1">
      <c r="A75" s="673" t="s">
        <v>257</v>
      </c>
      <c r="C75" s="725" t="s">
        <v>308</v>
      </c>
      <c r="D75" s="726">
        <f>SUM(D72:D74)</f>
        <v>0</v>
      </c>
      <c r="E75" s="787">
        <f t="shared" ref="E75:J75" si="11">SUM(E72:E74)</f>
        <v>0</v>
      </c>
      <c r="F75" s="728">
        <f t="shared" si="11"/>
        <v>0</v>
      </c>
      <c r="G75" s="728">
        <f t="shared" si="11"/>
        <v>0</v>
      </c>
      <c r="H75" s="728">
        <f t="shared" si="11"/>
        <v>0</v>
      </c>
      <c r="I75" s="788">
        <f t="shared" si="11"/>
        <v>0</v>
      </c>
      <c r="J75" s="726">
        <f t="shared" si="11"/>
        <v>0</v>
      </c>
    </row>
    <row r="76" spans="1:10" ht="3.6" customHeight="1">
      <c r="A76" s="730"/>
      <c r="C76" s="789"/>
      <c r="D76" s="789"/>
      <c r="E76" s="747"/>
      <c r="F76" s="747"/>
      <c r="G76" s="747"/>
      <c r="H76" s="747"/>
      <c r="I76" s="747"/>
      <c r="J76" s="747"/>
    </row>
    <row r="77" spans="1:10" ht="12" customHeight="1">
      <c r="A77" s="673">
        <v>2017</v>
      </c>
      <c r="C77" s="732" t="s">
        <v>309</v>
      </c>
      <c r="D77" s="844"/>
      <c r="E77" s="813"/>
      <c r="F77" s="814"/>
      <c r="G77" s="814"/>
      <c r="H77" s="814"/>
      <c r="I77" s="839"/>
      <c r="J77" s="697"/>
    </row>
    <row r="78" spans="1:10" ht="12" customHeight="1">
      <c r="A78" s="673">
        <v>2018</v>
      </c>
      <c r="C78" s="736" t="s">
        <v>310</v>
      </c>
      <c r="D78" s="845"/>
      <c r="E78" s="758"/>
      <c r="F78" s="703"/>
      <c r="G78" s="703"/>
      <c r="H78" s="703"/>
      <c r="I78" s="785"/>
      <c r="J78" s="705"/>
    </row>
    <row r="79" spans="1:10" ht="12" customHeight="1">
      <c r="A79" s="673">
        <v>2019</v>
      </c>
      <c r="C79" s="736" t="s">
        <v>311</v>
      </c>
      <c r="D79" s="845"/>
      <c r="E79" s="758"/>
      <c r="F79" s="703"/>
      <c r="G79" s="703"/>
      <c r="H79" s="703"/>
      <c r="I79" s="704"/>
      <c r="J79" s="705"/>
    </row>
    <row r="80" spans="1:10" ht="12" customHeight="1">
      <c r="A80" s="690" t="s">
        <v>250</v>
      </c>
      <c r="C80" s="706" t="s">
        <v>312</v>
      </c>
      <c r="D80" s="712"/>
      <c r="E80" s="767"/>
      <c r="F80" s="710"/>
      <c r="G80" s="710"/>
      <c r="H80" s="710"/>
      <c r="I80" s="711"/>
      <c r="J80" s="712"/>
    </row>
    <row r="81" spans="1:10" ht="12" customHeight="1">
      <c r="A81" s="673">
        <v>2020</v>
      </c>
      <c r="C81" s="691" t="s">
        <v>313</v>
      </c>
      <c r="D81" s="851"/>
      <c r="E81" s="757"/>
      <c r="F81" s="695"/>
      <c r="G81" s="695"/>
      <c r="H81" s="695"/>
      <c r="I81" s="783"/>
      <c r="J81" s="697"/>
    </row>
    <row r="82" spans="1:10" ht="12" customHeight="1">
      <c r="A82" s="673">
        <v>2021</v>
      </c>
      <c r="C82" s="699" t="s">
        <v>314</v>
      </c>
      <c r="D82" s="852"/>
      <c r="E82" s="758"/>
      <c r="F82" s="703"/>
      <c r="G82" s="703"/>
      <c r="H82" s="703"/>
      <c r="I82" s="704"/>
      <c r="J82" s="705"/>
    </row>
    <row r="83" spans="1:10" ht="12" customHeight="1">
      <c r="A83" s="673">
        <v>2022</v>
      </c>
      <c r="C83" s="699" t="s">
        <v>315</v>
      </c>
      <c r="D83" s="852"/>
      <c r="E83" s="758"/>
      <c r="F83" s="703"/>
      <c r="G83" s="703"/>
      <c r="H83" s="703"/>
      <c r="I83" s="704"/>
      <c r="J83" s="705"/>
    </row>
    <row r="84" spans="1:10" ht="12" customHeight="1">
      <c r="A84" s="673">
        <v>2023</v>
      </c>
      <c r="C84" s="699" t="s">
        <v>316</v>
      </c>
      <c r="D84" s="852"/>
      <c r="E84" s="758"/>
      <c r="F84" s="703"/>
      <c r="G84" s="703"/>
      <c r="H84" s="703"/>
      <c r="I84" s="785"/>
      <c r="J84" s="705"/>
    </row>
    <row r="85" spans="1:10" ht="12" customHeight="1">
      <c r="A85" s="673">
        <v>2024</v>
      </c>
      <c r="C85" s="719" t="s">
        <v>317</v>
      </c>
      <c r="D85" s="853"/>
      <c r="E85" s="762"/>
      <c r="F85" s="763"/>
      <c r="G85" s="763"/>
      <c r="H85" s="763"/>
      <c r="I85" s="806"/>
      <c r="J85" s="771"/>
    </row>
    <row r="86" spans="1:10" ht="12" customHeight="1">
      <c r="A86" s="673" t="s">
        <v>257</v>
      </c>
      <c r="C86" s="725" t="s">
        <v>318</v>
      </c>
      <c r="D86" s="807"/>
      <c r="E86" s="801"/>
      <c r="F86" s="802"/>
      <c r="G86" s="802"/>
      <c r="H86" s="802"/>
      <c r="I86" s="808"/>
      <c r="J86" s="807"/>
    </row>
    <row r="87" spans="1:10" ht="4.1500000000000004" customHeight="1">
      <c r="A87" s="730"/>
      <c r="C87" s="789"/>
      <c r="D87" s="789"/>
      <c r="E87" s="789"/>
      <c r="F87" s="789"/>
      <c r="G87" s="789"/>
      <c r="H87" s="789"/>
      <c r="I87" s="812"/>
      <c r="J87" s="789"/>
    </row>
    <row r="88" spans="1:10" ht="12" customHeight="1">
      <c r="A88" s="673">
        <v>2017</v>
      </c>
      <c r="C88" s="691" t="s">
        <v>319</v>
      </c>
      <c r="D88" s="782">
        <v>0</v>
      </c>
      <c r="E88" s="793">
        <v>0</v>
      </c>
      <c r="F88" s="794">
        <v>0</v>
      </c>
      <c r="G88" s="794">
        <v>0</v>
      </c>
      <c r="H88" s="794">
        <v>0</v>
      </c>
      <c r="I88" s="795">
        <v>0</v>
      </c>
      <c r="J88" s="697"/>
    </row>
    <row r="89" spans="1:10" ht="12" customHeight="1">
      <c r="A89" s="673">
        <v>2018</v>
      </c>
      <c r="C89" s="699" t="s">
        <v>320</v>
      </c>
      <c r="D89" s="784">
        <v>0</v>
      </c>
      <c r="E89" s="797">
        <v>0</v>
      </c>
      <c r="F89" s="798">
        <v>0</v>
      </c>
      <c r="G89" s="798">
        <v>0</v>
      </c>
      <c r="H89" s="798">
        <v>0</v>
      </c>
      <c r="I89" s="799">
        <v>0</v>
      </c>
      <c r="J89" s="705"/>
    </row>
    <row r="90" spans="1:10" ht="12" customHeight="1">
      <c r="A90" s="673">
        <v>2019</v>
      </c>
      <c r="C90" s="699" t="s">
        <v>321</v>
      </c>
      <c r="D90" s="784"/>
      <c r="E90" s="811"/>
      <c r="F90" s="798">
        <v>0</v>
      </c>
      <c r="G90" s="798">
        <v>0</v>
      </c>
      <c r="H90" s="798">
        <v>0</v>
      </c>
      <c r="I90" s="799">
        <v>0</v>
      </c>
      <c r="J90" s="705"/>
    </row>
    <row r="91" spans="1:10" ht="11.45" customHeight="1">
      <c r="A91" s="690" t="s">
        <v>250</v>
      </c>
      <c r="C91" s="706" t="s">
        <v>322</v>
      </c>
      <c r="D91" s="709">
        <f>SUM(D88:D90)</f>
        <v>0</v>
      </c>
      <c r="E91" s="709">
        <f t="shared" ref="E91:I91" si="12">SUM(E88:E90)</f>
        <v>0</v>
      </c>
      <c r="F91" s="709">
        <f t="shared" si="12"/>
        <v>0</v>
      </c>
      <c r="G91" s="709">
        <f t="shared" si="12"/>
        <v>0</v>
      </c>
      <c r="H91" s="709">
        <f t="shared" si="12"/>
        <v>0</v>
      </c>
      <c r="I91" s="752">
        <f t="shared" si="12"/>
        <v>0</v>
      </c>
      <c r="J91" s="712"/>
    </row>
    <row r="92" spans="1:10" ht="12" customHeight="1">
      <c r="A92" s="673">
        <v>2020</v>
      </c>
      <c r="C92" s="691" t="s">
        <v>323</v>
      </c>
      <c r="D92" s="753">
        <f>'T2 MET'!C59</f>
        <v>0</v>
      </c>
      <c r="E92" s="713"/>
      <c r="F92" s="694"/>
      <c r="G92" s="714">
        <f>+D92</f>
        <v>0</v>
      </c>
      <c r="H92" s="695"/>
      <c r="I92" s="783"/>
      <c r="J92" s="697"/>
    </row>
    <row r="93" spans="1:10" ht="12" customHeight="1">
      <c r="A93" s="673">
        <v>2021</v>
      </c>
      <c r="C93" s="699" t="s">
        <v>324</v>
      </c>
      <c r="D93" s="754">
        <f>'T2 MET'!D59</f>
        <v>0</v>
      </c>
      <c r="E93" s="701"/>
      <c r="F93" s="715"/>
      <c r="G93" s="703"/>
      <c r="H93" s="716">
        <f>+D93</f>
        <v>0</v>
      </c>
      <c r="I93" s="704"/>
      <c r="J93" s="705"/>
    </row>
    <row r="94" spans="1:10" ht="12" customHeight="1">
      <c r="A94" s="673">
        <v>2022</v>
      </c>
      <c r="C94" s="699" t="s">
        <v>325</v>
      </c>
      <c r="D94" s="754">
        <f>'T2 MET'!E59</f>
        <v>0</v>
      </c>
      <c r="E94" s="701"/>
      <c r="F94" s="715"/>
      <c r="G94" s="703"/>
      <c r="H94" s="703"/>
      <c r="I94" s="837">
        <f>+D94</f>
        <v>0</v>
      </c>
      <c r="J94" s="705"/>
    </row>
    <row r="95" spans="1:10" ht="12" customHeight="1">
      <c r="A95" s="673">
        <v>2023</v>
      </c>
      <c r="C95" s="699" t="s">
        <v>326</v>
      </c>
      <c r="D95" s="754">
        <f>'T2 MET'!F59</f>
        <v>0</v>
      </c>
      <c r="E95" s="701"/>
      <c r="F95" s="715"/>
      <c r="G95" s="703"/>
      <c r="H95" s="703"/>
      <c r="I95" s="785"/>
      <c r="J95" s="700">
        <f>+D95</f>
        <v>0</v>
      </c>
    </row>
    <row r="96" spans="1:10" ht="12" customHeight="1">
      <c r="A96" s="673">
        <v>2024</v>
      </c>
      <c r="C96" s="719" t="s">
        <v>327</v>
      </c>
      <c r="D96" s="755">
        <f>'T2 MET'!G59</f>
        <v>0</v>
      </c>
      <c r="E96" s="721"/>
      <c r="F96" s="722"/>
      <c r="G96" s="722"/>
      <c r="H96" s="722"/>
      <c r="I96" s="786"/>
      <c r="J96" s="720">
        <f>+D96</f>
        <v>0</v>
      </c>
    </row>
    <row r="97" spans="1:10" ht="12" customHeight="1">
      <c r="A97" s="673" t="s">
        <v>257</v>
      </c>
      <c r="C97" s="725" t="s">
        <v>328</v>
      </c>
      <c r="D97" s="726">
        <f>SUM(D91:D96)</f>
        <v>0</v>
      </c>
      <c r="E97" s="787">
        <f t="shared" ref="E97:J97" si="13">SUM(E91:E96)</f>
        <v>0</v>
      </c>
      <c r="F97" s="728">
        <f t="shared" si="13"/>
        <v>0</v>
      </c>
      <c r="G97" s="728">
        <f t="shared" si="13"/>
        <v>0</v>
      </c>
      <c r="H97" s="728">
        <f t="shared" si="13"/>
        <v>0</v>
      </c>
      <c r="I97" s="788">
        <f t="shared" si="13"/>
        <v>0</v>
      </c>
      <c r="J97" s="726">
        <f t="shared" si="13"/>
        <v>0</v>
      </c>
    </row>
    <row r="98" spans="1:10" ht="4.9000000000000004" customHeight="1">
      <c r="A98" s="730"/>
      <c r="C98" s="789"/>
      <c r="D98" s="789"/>
      <c r="E98" s="747"/>
      <c r="F98" s="747"/>
      <c r="G98" s="747"/>
      <c r="H98" s="747"/>
      <c r="I98" s="747"/>
      <c r="J98" s="747"/>
    </row>
    <row r="99" spans="1:10" ht="12" customHeight="1">
      <c r="A99" s="673">
        <v>2017</v>
      </c>
      <c r="C99" s="691" t="s">
        <v>329</v>
      </c>
      <c r="D99" s="782">
        <v>0</v>
      </c>
      <c r="E99" s="793">
        <v>0</v>
      </c>
      <c r="F99" s="794">
        <v>0</v>
      </c>
      <c r="G99" s="794">
        <v>0</v>
      </c>
      <c r="H99" s="794">
        <v>0</v>
      </c>
      <c r="I99" s="795">
        <v>0</v>
      </c>
      <c r="J99" s="692">
        <f t="shared" ref="J99:J107" si="14">D99-SUM(E99:I99)</f>
        <v>0</v>
      </c>
    </row>
    <row r="100" spans="1:10" ht="12" customHeight="1">
      <c r="A100" s="673">
        <v>2018</v>
      </c>
      <c r="C100" s="699" t="s">
        <v>330</v>
      </c>
      <c r="D100" s="810">
        <v>-117184.00671738379</v>
      </c>
      <c r="E100" s="797">
        <f>+D100</f>
        <v>-117184.00671738379</v>
      </c>
      <c r="F100" s="798">
        <v>0</v>
      </c>
      <c r="G100" s="798">
        <v>0</v>
      </c>
      <c r="H100" s="798">
        <v>0</v>
      </c>
      <c r="I100" s="799">
        <v>0</v>
      </c>
      <c r="J100" s="700">
        <f t="shared" si="14"/>
        <v>0</v>
      </c>
    </row>
    <row r="101" spans="1:10" ht="12" customHeight="1">
      <c r="A101" s="673">
        <v>2019</v>
      </c>
      <c r="C101" s="699" t="s">
        <v>331</v>
      </c>
      <c r="D101" s="784"/>
      <c r="E101" s="811"/>
      <c r="F101" s="798">
        <v>0</v>
      </c>
      <c r="G101" s="798">
        <v>0</v>
      </c>
      <c r="H101" s="798">
        <v>0</v>
      </c>
      <c r="I101" s="799">
        <v>0</v>
      </c>
      <c r="J101" s="700">
        <f t="shared" si="14"/>
        <v>0</v>
      </c>
    </row>
    <row r="102" spans="1:10" ht="12" customHeight="1">
      <c r="A102" s="690" t="s">
        <v>250</v>
      </c>
      <c r="C102" s="706" t="s">
        <v>332</v>
      </c>
      <c r="D102" s="707">
        <f t="shared" ref="D102:J102" si="15">SUM(D99:D101)</f>
        <v>-117184.00671738379</v>
      </c>
      <c r="E102" s="708">
        <f t="shared" si="15"/>
        <v>-117184.00671738379</v>
      </c>
      <c r="F102" s="709">
        <f t="shared" si="15"/>
        <v>0</v>
      </c>
      <c r="G102" s="709">
        <f t="shared" si="15"/>
        <v>0</v>
      </c>
      <c r="H102" s="709">
        <f t="shared" si="15"/>
        <v>0</v>
      </c>
      <c r="I102" s="739">
        <f t="shared" si="15"/>
        <v>0</v>
      </c>
      <c r="J102" s="707">
        <f t="shared" si="15"/>
        <v>0</v>
      </c>
    </row>
    <row r="103" spans="1:10" ht="12" customHeight="1">
      <c r="A103" s="756">
        <v>2020</v>
      </c>
      <c r="C103" s="691" t="s">
        <v>333</v>
      </c>
      <c r="D103" s="692">
        <f>(E11+E22+E75+E80+E91+E102+E108)*-'T2 MET'!C40</f>
        <v>0</v>
      </c>
      <c r="E103" s="813"/>
      <c r="F103" s="814"/>
      <c r="G103" s="846">
        <f>D103</f>
        <v>0</v>
      </c>
      <c r="H103" s="794"/>
      <c r="I103" s="795"/>
      <c r="J103" s="692">
        <f t="shared" si="14"/>
        <v>0</v>
      </c>
    </row>
    <row r="104" spans="1:10" ht="12" customHeight="1">
      <c r="A104" s="756">
        <v>2021</v>
      </c>
      <c r="C104" s="699" t="s">
        <v>334</v>
      </c>
      <c r="D104" s="700">
        <f>(F11+F22+F75+F80+F91+F102+F108)*-'T2 MET'!D40</f>
        <v>0</v>
      </c>
      <c r="E104" s="815"/>
      <c r="F104" s="816"/>
      <c r="G104" s="816"/>
      <c r="H104" s="819">
        <f>+D104</f>
        <v>0</v>
      </c>
      <c r="I104" s="799"/>
      <c r="J104" s="700">
        <f t="shared" si="14"/>
        <v>0</v>
      </c>
    </row>
    <row r="105" spans="1:10" ht="12" customHeight="1">
      <c r="A105" s="756">
        <v>2022</v>
      </c>
      <c r="C105" s="699" t="s">
        <v>335</v>
      </c>
      <c r="D105" s="700">
        <f>(G11+G22+G75+G80+G91+G102+G108)*-'T2 MET'!E40</f>
        <v>0</v>
      </c>
      <c r="E105" s="815"/>
      <c r="F105" s="816"/>
      <c r="G105" s="816"/>
      <c r="H105" s="816"/>
      <c r="I105" s="800">
        <f>+D105</f>
        <v>0</v>
      </c>
      <c r="J105" s="700">
        <f t="shared" si="14"/>
        <v>0</v>
      </c>
    </row>
    <row r="106" spans="1:10" ht="12" customHeight="1">
      <c r="A106" s="756">
        <v>2023</v>
      </c>
      <c r="C106" s="699" t="s">
        <v>336</v>
      </c>
      <c r="D106" s="700">
        <f>(H11+H22+H75+H80+H91+H102+H108)*-'T2 MET'!F40</f>
        <v>0</v>
      </c>
      <c r="E106" s="815"/>
      <c r="F106" s="816"/>
      <c r="G106" s="816"/>
      <c r="H106" s="816"/>
      <c r="I106" s="817"/>
      <c r="J106" s="700">
        <f t="shared" si="14"/>
        <v>0</v>
      </c>
    </row>
    <row r="107" spans="1:10" ht="12" customHeight="1">
      <c r="A107" s="673">
        <v>2024</v>
      </c>
      <c r="C107" s="719" t="s">
        <v>337</v>
      </c>
      <c r="D107" s="700">
        <f>(I11+I22+I75+I80+I91+I102+I108)*-'T2 MET'!G40</f>
        <v>0</v>
      </c>
      <c r="E107" s="815"/>
      <c r="F107" s="816"/>
      <c r="G107" s="816"/>
      <c r="H107" s="816"/>
      <c r="I107" s="817"/>
      <c r="J107" s="700">
        <f t="shared" si="14"/>
        <v>0</v>
      </c>
    </row>
    <row r="108" spans="1:10" ht="12" customHeight="1">
      <c r="A108" s="690" t="s">
        <v>250</v>
      </c>
      <c r="C108" s="706" t="s">
        <v>338</v>
      </c>
      <c r="D108" s="707">
        <f>SUM(D103:D107)</f>
        <v>0</v>
      </c>
      <c r="E108" s="708">
        <f>SUM(E103:E107)</f>
        <v>0</v>
      </c>
      <c r="F108" s="709">
        <f t="shared" ref="F108:I108" si="16">SUM(F103:F107)</f>
        <v>0</v>
      </c>
      <c r="G108" s="709">
        <f t="shared" si="16"/>
        <v>0</v>
      </c>
      <c r="H108" s="709">
        <f t="shared" si="16"/>
        <v>0</v>
      </c>
      <c r="I108" s="739">
        <f t="shared" si="16"/>
        <v>0</v>
      </c>
      <c r="J108" s="707">
        <f>SUM(J103:J107)</f>
        <v>0</v>
      </c>
    </row>
    <row r="109" spans="1:10" ht="12" customHeight="1">
      <c r="A109" s="756">
        <v>2020</v>
      </c>
      <c r="C109" s="691" t="s">
        <v>339</v>
      </c>
      <c r="D109" s="753">
        <f>'T2 MET'!C46</f>
        <v>0</v>
      </c>
      <c r="E109" s="713"/>
      <c r="F109" s="694"/>
      <c r="G109" s="759">
        <f>D109</f>
        <v>0</v>
      </c>
      <c r="H109" s="695"/>
      <c r="I109" s="783"/>
      <c r="J109" s="697"/>
    </row>
    <row r="110" spans="1:10" ht="12" customHeight="1">
      <c r="A110" s="756">
        <v>2021</v>
      </c>
      <c r="C110" s="699" t="s">
        <v>340</v>
      </c>
      <c r="D110" s="754">
        <f>'T2 MET'!D46</f>
        <v>0</v>
      </c>
      <c r="E110" s="701"/>
      <c r="F110" s="715"/>
      <c r="G110" s="715"/>
      <c r="H110" s="702">
        <f>D110</f>
        <v>0</v>
      </c>
      <c r="I110" s="785"/>
      <c r="J110" s="705"/>
    </row>
    <row r="111" spans="1:10" ht="12" customHeight="1">
      <c r="A111" s="756">
        <v>2022</v>
      </c>
      <c r="C111" s="699" t="s">
        <v>341</v>
      </c>
      <c r="D111" s="754">
        <f>'T2 MET'!E46</f>
        <v>0</v>
      </c>
      <c r="E111" s="701"/>
      <c r="F111" s="715"/>
      <c r="G111" s="715"/>
      <c r="H111" s="715"/>
      <c r="I111" s="760">
        <f>D111</f>
        <v>0</v>
      </c>
      <c r="J111" s="705"/>
    </row>
    <row r="112" spans="1:10" ht="12" customHeight="1">
      <c r="A112" s="756">
        <v>2023</v>
      </c>
      <c r="C112" s="699" t="s">
        <v>342</v>
      </c>
      <c r="D112" s="754">
        <f>'T2 MET'!F46</f>
        <v>0</v>
      </c>
      <c r="E112" s="701"/>
      <c r="F112" s="715"/>
      <c r="G112" s="715"/>
      <c r="H112" s="715"/>
      <c r="I112" s="818"/>
      <c r="J112" s="700">
        <f>D112</f>
        <v>0</v>
      </c>
    </row>
    <row r="113" spans="1:10" ht="12" customHeight="1">
      <c r="A113" s="756">
        <v>2024</v>
      </c>
      <c r="C113" s="719" t="s">
        <v>343</v>
      </c>
      <c r="D113" s="755">
        <f>'T2 MET'!G46</f>
        <v>0</v>
      </c>
      <c r="E113" s="721"/>
      <c r="F113" s="722"/>
      <c r="G113" s="722"/>
      <c r="H113" s="722"/>
      <c r="I113" s="786"/>
      <c r="J113" s="720">
        <f>D113</f>
        <v>0</v>
      </c>
    </row>
    <row r="114" spans="1:10" ht="12" customHeight="1">
      <c r="A114" s="673" t="s">
        <v>257</v>
      </c>
      <c r="C114" s="725" t="s">
        <v>344</v>
      </c>
      <c r="D114" s="726">
        <f>D102+SUM(D108:D113)</f>
        <v>-117184.00671738379</v>
      </c>
      <c r="E114" s="787">
        <f t="shared" ref="E114:J114" si="17">E102+SUM(E108:E113)</f>
        <v>-117184.00671738379</v>
      </c>
      <c r="F114" s="728">
        <f t="shared" si="17"/>
        <v>0</v>
      </c>
      <c r="G114" s="728">
        <f t="shared" si="17"/>
        <v>0</v>
      </c>
      <c r="H114" s="728">
        <f t="shared" si="17"/>
        <v>0</v>
      </c>
      <c r="I114" s="788">
        <f t="shared" si="17"/>
        <v>0</v>
      </c>
      <c r="J114" s="726">
        <f t="shared" si="17"/>
        <v>0</v>
      </c>
    </row>
    <row r="115" spans="1:10" ht="4.1500000000000004" customHeight="1">
      <c r="A115" s="730"/>
    </row>
    <row r="116" spans="1:10" ht="12" customHeight="1">
      <c r="A116" s="673">
        <v>2017</v>
      </c>
      <c r="C116" s="691" t="s">
        <v>345</v>
      </c>
      <c r="D116" s="782">
        <v>0</v>
      </c>
      <c r="E116" s="793">
        <v>0</v>
      </c>
      <c r="F116" s="794">
        <v>0</v>
      </c>
      <c r="G116" s="794">
        <v>0</v>
      </c>
      <c r="H116" s="794">
        <v>0</v>
      </c>
      <c r="I116" s="795">
        <v>0</v>
      </c>
      <c r="J116" s="692">
        <f t="shared" ref="J116:J124" si="18">D116-SUM(E116:I116)</f>
        <v>0</v>
      </c>
    </row>
    <row r="117" spans="1:10" ht="12" customHeight="1">
      <c r="A117" s="673">
        <v>2018</v>
      </c>
      <c r="C117" s="699" t="s">
        <v>346</v>
      </c>
      <c r="D117" s="784">
        <v>0</v>
      </c>
      <c r="E117" s="797">
        <f>+D117</f>
        <v>0</v>
      </c>
      <c r="F117" s="798">
        <v>0</v>
      </c>
      <c r="G117" s="798">
        <v>0</v>
      </c>
      <c r="H117" s="798">
        <v>0</v>
      </c>
      <c r="I117" s="799">
        <v>0</v>
      </c>
      <c r="J117" s="700">
        <f t="shared" si="18"/>
        <v>0</v>
      </c>
    </row>
    <row r="118" spans="1:10" ht="12" customHeight="1">
      <c r="A118" s="673">
        <v>2019</v>
      </c>
      <c r="C118" s="699" t="s">
        <v>347</v>
      </c>
      <c r="D118" s="784">
        <v>0</v>
      </c>
      <c r="E118" s="797">
        <v>0</v>
      </c>
      <c r="F118" s="798">
        <v>0</v>
      </c>
      <c r="G118" s="798">
        <v>0</v>
      </c>
      <c r="H118" s="798">
        <v>0</v>
      </c>
      <c r="I118" s="799">
        <v>0</v>
      </c>
      <c r="J118" s="700">
        <f t="shared" si="18"/>
        <v>0</v>
      </c>
    </row>
    <row r="119" spans="1:10" ht="12" customHeight="1">
      <c r="A119" s="690" t="s">
        <v>250</v>
      </c>
      <c r="C119" s="706" t="s">
        <v>348</v>
      </c>
      <c r="D119" s="707">
        <f>SUM(D116:D118)</f>
        <v>0</v>
      </c>
      <c r="E119" s="708">
        <f t="shared" ref="E119:J119" si="19">SUM(E116:E118)</f>
        <v>0</v>
      </c>
      <c r="F119" s="709">
        <f t="shared" si="19"/>
        <v>0</v>
      </c>
      <c r="G119" s="709">
        <f t="shared" si="19"/>
        <v>0</v>
      </c>
      <c r="H119" s="709">
        <f t="shared" si="19"/>
        <v>0</v>
      </c>
      <c r="I119" s="739">
        <f t="shared" si="19"/>
        <v>0</v>
      </c>
      <c r="J119" s="707">
        <f t="shared" si="19"/>
        <v>0</v>
      </c>
    </row>
    <row r="120" spans="1:10" ht="12" customHeight="1">
      <c r="A120" s="673">
        <v>2020</v>
      </c>
      <c r="C120" s="691" t="s">
        <v>349</v>
      </c>
      <c r="D120" s="753">
        <f>'T2 MET'!C69</f>
        <v>-50000</v>
      </c>
      <c r="E120" s="793">
        <f>D120</f>
        <v>-50000</v>
      </c>
      <c r="F120" s="794">
        <v>0</v>
      </c>
      <c r="G120" s="794">
        <v>0</v>
      </c>
      <c r="H120" s="794">
        <v>0</v>
      </c>
      <c r="I120" s="795">
        <v>0</v>
      </c>
      <c r="J120" s="692">
        <f t="shared" si="18"/>
        <v>0</v>
      </c>
    </row>
    <row r="121" spans="1:10" ht="12" customHeight="1">
      <c r="A121" s="673">
        <v>2021</v>
      </c>
      <c r="C121" s="699" t="s">
        <v>350</v>
      </c>
      <c r="D121" s="754">
        <f>'T2 MET'!D69</f>
        <v>-50000</v>
      </c>
      <c r="E121" s="815"/>
      <c r="F121" s="798">
        <f>+D121</f>
        <v>-50000</v>
      </c>
      <c r="G121" s="798">
        <v>0</v>
      </c>
      <c r="H121" s="798"/>
      <c r="I121" s="799">
        <v>0</v>
      </c>
      <c r="J121" s="700">
        <f t="shared" si="18"/>
        <v>0</v>
      </c>
    </row>
    <row r="122" spans="1:10" ht="12" customHeight="1">
      <c r="A122" s="673">
        <v>2022</v>
      </c>
      <c r="C122" s="699" t="s">
        <v>351</v>
      </c>
      <c r="D122" s="754">
        <f>'T2 MET'!E69</f>
        <v>-50000</v>
      </c>
      <c r="E122" s="815"/>
      <c r="F122" s="816"/>
      <c r="G122" s="798">
        <f>+D122</f>
        <v>-50000</v>
      </c>
      <c r="H122" s="798">
        <v>0</v>
      </c>
      <c r="I122" s="799"/>
      <c r="J122" s="700">
        <f t="shared" si="18"/>
        <v>0</v>
      </c>
    </row>
    <row r="123" spans="1:10" ht="12" customHeight="1">
      <c r="A123" s="673">
        <v>2023</v>
      </c>
      <c r="C123" s="699" t="s">
        <v>352</v>
      </c>
      <c r="D123" s="754">
        <f>'T2 MET'!F69</f>
        <v>0</v>
      </c>
      <c r="E123" s="815"/>
      <c r="F123" s="816"/>
      <c r="G123" s="816"/>
      <c r="H123" s="798">
        <v>0</v>
      </c>
      <c r="I123" s="799">
        <v>0</v>
      </c>
      <c r="J123" s="700">
        <f t="shared" si="18"/>
        <v>0</v>
      </c>
    </row>
    <row r="124" spans="1:10" ht="12" customHeight="1">
      <c r="A124" s="673">
        <v>2024</v>
      </c>
      <c r="C124" s="719" t="s">
        <v>353</v>
      </c>
      <c r="D124" s="755">
        <f>'T2 MET'!G69</f>
        <v>0</v>
      </c>
      <c r="E124" s="820"/>
      <c r="F124" s="821"/>
      <c r="G124" s="821"/>
      <c r="H124" s="821"/>
      <c r="I124" s="822">
        <v>0</v>
      </c>
      <c r="J124" s="720">
        <f t="shared" si="18"/>
        <v>0</v>
      </c>
    </row>
    <row r="125" spans="1:10" ht="12" customHeight="1">
      <c r="A125" s="673" t="s">
        <v>257</v>
      </c>
      <c r="C125" s="725" t="s">
        <v>354</v>
      </c>
      <c r="D125" s="726">
        <f>SUM(D119:D124)</f>
        <v>-150000</v>
      </c>
      <c r="E125" s="787">
        <f t="shared" ref="E125:J125" si="20">SUM(E119:E124)</f>
        <v>-50000</v>
      </c>
      <c r="F125" s="728">
        <f t="shared" si="20"/>
        <v>-50000</v>
      </c>
      <c r="G125" s="728">
        <f t="shared" si="20"/>
        <v>-50000</v>
      </c>
      <c r="H125" s="728">
        <f t="shared" si="20"/>
        <v>0</v>
      </c>
      <c r="I125" s="788">
        <f t="shared" si="20"/>
        <v>0</v>
      </c>
      <c r="J125" s="726">
        <f t="shared" si="20"/>
        <v>0</v>
      </c>
    </row>
    <row r="126" spans="1:10" ht="4.1500000000000004" customHeight="1">
      <c r="A126" s="730"/>
    </row>
    <row r="127" spans="1:10" ht="12" customHeight="1">
      <c r="A127" s="673">
        <v>2017</v>
      </c>
      <c r="C127" s="691" t="s">
        <v>355</v>
      </c>
      <c r="D127" s="782">
        <v>0</v>
      </c>
      <c r="E127" s="793">
        <v>0</v>
      </c>
      <c r="F127" s="794">
        <v>0</v>
      </c>
      <c r="G127" s="794">
        <v>0</v>
      </c>
      <c r="H127" s="794">
        <v>0</v>
      </c>
      <c r="I127" s="795">
        <v>0</v>
      </c>
      <c r="J127" s="692">
        <f t="shared" ref="J127:J129" si="21">D127-SUM(E127:I127)</f>
        <v>0</v>
      </c>
    </row>
    <row r="128" spans="1:10" ht="12" customHeight="1">
      <c r="A128" s="673">
        <v>2018</v>
      </c>
      <c r="C128" s="699" t="s">
        <v>356</v>
      </c>
      <c r="D128" s="784">
        <v>0</v>
      </c>
      <c r="E128" s="797">
        <v>0</v>
      </c>
      <c r="F128" s="798">
        <v>0</v>
      </c>
      <c r="G128" s="798">
        <v>0</v>
      </c>
      <c r="H128" s="798">
        <v>0</v>
      </c>
      <c r="I128" s="799">
        <v>0</v>
      </c>
      <c r="J128" s="700">
        <f t="shared" si="21"/>
        <v>0</v>
      </c>
    </row>
    <row r="129" spans="1:10" ht="12" customHeight="1">
      <c r="A129" s="673">
        <v>2019</v>
      </c>
      <c r="C129" s="699" t="s">
        <v>357</v>
      </c>
      <c r="D129" s="784"/>
      <c r="E129" s="797">
        <v>0</v>
      </c>
      <c r="F129" s="798">
        <v>0</v>
      </c>
      <c r="G129" s="798">
        <v>0</v>
      </c>
      <c r="H129" s="798">
        <v>0</v>
      </c>
      <c r="I129" s="799">
        <v>0</v>
      </c>
      <c r="J129" s="700">
        <f t="shared" si="21"/>
        <v>0</v>
      </c>
    </row>
    <row r="130" spans="1:10" ht="12" customHeight="1">
      <c r="A130" s="690" t="s">
        <v>250</v>
      </c>
      <c r="C130" s="706" t="s">
        <v>396</v>
      </c>
      <c r="D130" s="707">
        <f>SUM(D127:D129)</f>
        <v>0</v>
      </c>
      <c r="E130" s="708">
        <f t="shared" ref="E130:J130" si="22">SUM(E127:E129)</f>
        <v>0</v>
      </c>
      <c r="F130" s="709">
        <f t="shared" si="22"/>
        <v>0</v>
      </c>
      <c r="G130" s="709">
        <f t="shared" si="22"/>
        <v>0</v>
      </c>
      <c r="H130" s="709">
        <f t="shared" si="22"/>
        <v>0</v>
      </c>
      <c r="I130" s="739">
        <f t="shared" si="22"/>
        <v>0</v>
      </c>
      <c r="J130" s="707">
        <f t="shared" si="22"/>
        <v>0</v>
      </c>
    </row>
    <row r="131" spans="1:10" s="823" customFormat="1" ht="14.45" customHeight="1">
      <c r="A131" s="673">
        <v>2020</v>
      </c>
      <c r="B131" s="674"/>
      <c r="C131" s="691" t="s">
        <v>359</v>
      </c>
      <c r="D131" s="753">
        <f>'T2 MET'!C70</f>
        <v>0</v>
      </c>
      <c r="E131" s="793">
        <v>0</v>
      </c>
      <c r="F131" s="794">
        <v>0</v>
      </c>
      <c r="G131" s="794">
        <v>0</v>
      </c>
      <c r="H131" s="794">
        <v>0</v>
      </c>
      <c r="I131" s="795">
        <v>0</v>
      </c>
      <c r="J131" s="692">
        <f t="shared" ref="J131:J135" si="23">D131-SUM(E131:I131)</f>
        <v>0</v>
      </c>
    </row>
    <row r="132" spans="1:10" ht="12" customHeight="1">
      <c r="A132" s="673">
        <v>2021</v>
      </c>
      <c r="C132" s="699" t="s">
        <v>360</v>
      </c>
      <c r="D132" s="754">
        <f>'T2 MET'!D70</f>
        <v>0</v>
      </c>
      <c r="E132" s="815"/>
      <c r="F132" s="798">
        <v>0</v>
      </c>
      <c r="G132" s="798">
        <v>0</v>
      </c>
      <c r="H132" s="798">
        <v>0</v>
      </c>
      <c r="I132" s="799">
        <v>0</v>
      </c>
      <c r="J132" s="700">
        <f t="shared" si="23"/>
        <v>0</v>
      </c>
    </row>
    <row r="133" spans="1:10" ht="12" customHeight="1">
      <c r="A133" s="673">
        <v>2022</v>
      </c>
      <c r="C133" s="699" t="s">
        <v>361</v>
      </c>
      <c r="D133" s="754">
        <f>'T2 MET'!E70</f>
        <v>0</v>
      </c>
      <c r="E133" s="815"/>
      <c r="F133" s="816"/>
      <c r="G133" s="798">
        <v>0</v>
      </c>
      <c r="H133" s="798">
        <v>0</v>
      </c>
      <c r="I133" s="799">
        <v>0</v>
      </c>
      <c r="J133" s="700">
        <f t="shared" si="23"/>
        <v>0</v>
      </c>
    </row>
    <row r="134" spans="1:10" ht="12" customHeight="1">
      <c r="A134" s="673">
        <v>2023</v>
      </c>
      <c r="C134" s="699" t="s">
        <v>362</v>
      </c>
      <c r="D134" s="754">
        <f>'T2 MET'!F70</f>
        <v>0</v>
      </c>
      <c r="E134" s="815"/>
      <c r="F134" s="816"/>
      <c r="G134" s="816"/>
      <c r="H134" s="798">
        <v>0</v>
      </c>
      <c r="I134" s="799">
        <v>0</v>
      </c>
      <c r="J134" s="700">
        <f t="shared" si="23"/>
        <v>0</v>
      </c>
    </row>
    <row r="135" spans="1:10" ht="12" customHeight="1">
      <c r="A135" s="673">
        <v>2024</v>
      </c>
      <c r="C135" s="719" t="s">
        <v>363</v>
      </c>
      <c r="D135" s="755">
        <f>'T2 MET'!G70</f>
        <v>0</v>
      </c>
      <c r="E135" s="820"/>
      <c r="F135" s="821"/>
      <c r="G135" s="821"/>
      <c r="H135" s="821"/>
      <c r="I135" s="822">
        <v>0</v>
      </c>
      <c r="J135" s="720">
        <f t="shared" si="23"/>
        <v>0</v>
      </c>
    </row>
    <row r="136" spans="1:10" ht="12" customHeight="1">
      <c r="A136" s="673" t="s">
        <v>257</v>
      </c>
      <c r="C136" s="725" t="s">
        <v>364</v>
      </c>
      <c r="D136" s="726">
        <f>SUM(D130:D135)</f>
        <v>0</v>
      </c>
      <c r="E136" s="787">
        <f t="shared" ref="E136:J136" si="24">SUM(E130:E135)</f>
        <v>0</v>
      </c>
      <c r="F136" s="728">
        <f t="shared" si="24"/>
        <v>0</v>
      </c>
      <c r="G136" s="728">
        <f t="shared" si="24"/>
        <v>0</v>
      </c>
      <c r="H136" s="728">
        <f t="shared" si="24"/>
        <v>0</v>
      </c>
      <c r="I136" s="788">
        <f t="shared" si="24"/>
        <v>0</v>
      </c>
      <c r="J136" s="726">
        <f t="shared" si="24"/>
        <v>0</v>
      </c>
    </row>
    <row r="137" spans="1:10" ht="4.1500000000000004" customHeight="1">
      <c r="A137" s="730"/>
    </row>
    <row r="138" spans="1:10" ht="12" customHeight="1">
      <c r="A138" s="673">
        <v>2017</v>
      </c>
      <c r="C138" s="691" t="s">
        <v>365</v>
      </c>
      <c r="D138" s="824">
        <v>0</v>
      </c>
      <c r="E138" s="793">
        <v>0</v>
      </c>
      <c r="F138" s="794">
        <v>0</v>
      </c>
      <c r="G138" s="794">
        <v>0</v>
      </c>
      <c r="H138" s="794">
        <v>0</v>
      </c>
      <c r="I138" s="795">
        <v>0</v>
      </c>
      <c r="J138" s="692">
        <f t="shared" ref="J138:J140" si="25">D138-SUM(E138:I138)</f>
        <v>0</v>
      </c>
    </row>
    <row r="139" spans="1:10" ht="12" customHeight="1">
      <c r="A139" s="673">
        <v>2018</v>
      </c>
      <c r="C139" s="699" t="s">
        <v>366</v>
      </c>
      <c r="D139" s="825">
        <v>0</v>
      </c>
      <c r="E139" s="797">
        <v>0</v>
      </c>
      <c r="F139" s="798">
        <v>0</v>
      </c>
      <c r="G139" s="798">
        <v>0</v>
      </c>
      <c r="H139" s="798">
        <v>0</v>
      </c>
      <c r="I139" s="799">
        <v>0</v>
      </c>
      <c r="J139" s="700">
        <f t="shared" si="25"/>
        <v>0</v>
      </c>
    </row>
    <row r="140" spans="1:10" ht="12" customHeight="1">
      <c r="A140" s="673">
        <v>2019</v>
      </c>
      <c r="C140" s="699" t="s">
        <v>367</v>
      </c>
      <c r="D140" s="700"/>
      <c r="E140" s="797">
        <v>0</v>
      </c>
      <c r="F140" s="798">
        <v>0</v>
      </c>
      <c r="G140" s="798">
        <v>0</v>
      </c>
      <c r="H140" s="798">
        <v>0</v>
      </c>
      <c r="I140" s="799">
        <v>0</v>
      </c>
      <c r="J140" s="700">
        <f t="shared" si="25"/>
        <v>0</v>
      </c>
    </row>
    <row r="141" spans="1:10" ht="12" customHeight="1">
      <c r="A141" s="690" t="s">
        <v>250</v>
      </c>
      <c r="C141" s="706" t="s">
        <v>368</v>
      </c>
      <c r="D141" s="707">
        <f>SUM(D138:D140)</f>
        <v>0</v>
      </c>
      <c r="E141" s="708">
        <f t="shared" ref="E141:J141" si="26">SUM(E138:E140)</f>
        <v>0</v>
      </c>
      <c r="F141" s="709">
        <f t="shared" si="26"/>
        <v>0</v>
      </c>
      <c r="G141" s="709">
        <f t="shared" si="26"/>
        <v>0</v>
      </c>
      <c r="H141" s="709">
        <f t="shared" si="26"/>
        <v>0</v>
      </c>
      <c r="I141" s="739">
        <f t="shared" si="26"/>
        <v>0</v>
      </c>
      <c r="J141" s="707">
        <f t="shared" si="26"/>
        <v>0</v>
      </c>
    </row>
    <row r="142" spans="1:10" s="823" customFormat="1" ht="14.45" customHeight="1">
      <c r="A142" s="673">
        <v>2020</v>
      </c>
      <c r="B142" s="674"/>
      <c r="C142" s="691" t="s">
        <v>369</v>
      </c>
      <c r="D142" s="753">
        <f>'T2 MET'!C71</f>
        <v>0</v>
      </c>
      <c r="E142" s="793">
        <f>+D142</f>
        <v>0</v>
      </c>
      <c r="F142" s="794">
        <v>0</v>
      </c>
      <c r="G142" s="794">
        <v>0</v>
      </c>
      <c r="H142" s="814"/>
      <c r="I142" s="826"/>
      <c r="J142" s="697"/>
    </row>
    <row r="143" spans="1:10" ht="12" customHeight="1">
      <c r="A143" s="673">
        <v>2021</v>
      </c>
      <c r="C143" s="699" t="s">
        <v>370</v>
      </c>
      <c r="D143" s="754">
        <f>'T2 MET'!D71</f>
        <v>0</v>
      </c>
      <c r="E143" s="815"/>
      <c r="F143" s="798">
        <v>0</v>
      </c>
      <c r="G143" s="798">
        <v>0</v>
      </c>
      <c r="H143" s="827">
        <f>D143</f>
        <v>0</v>
      </c>
      <c r="I143" s="828"/>
      <c r="J143" s="705"/>
    </row>
    <row r="144" spans="1:10" ht="12" customHeight="1">
      <c r="A144" s="673">
        <v>2022</v>
      </c>
      <c r="C144" s="699" t="s">
        <v>371</v>
      </c>
      <c r="D144" s="754">
        <f>'T2 MET'!E71</f>
        <v>0</v>
      </c>
      <c r="E144" s="815"/>
      <c r="F144" s="816"/>
      <c r="G144" s="798">
        <v>0</v>
      </c>
      <c r="H144" s="798">
        <v>0</v>
      </c>
      <c r="I144" s="799">
        <f>D144</f>
        <v>0</v>
      </c>
      <c r="J144" s="705"/>
    </row>
    <row r="145" spans="1:10" ht="12" customHeight="1">
      <c r="A145" s="673">
        <v>2023</v>
      </c>
      <c r="C145" s="699" t="s">
        <v>372</v>
      </c>
      <c r="D145" s="754">
        <f>'T2 MET'!F71</f>
        <v>0</v>
      </c>
      <c r="E145" s="815"/>
      <c r="F145" s="816"/>
      <c r="G145" s="816"/>
      <c r="H145" s="798">
        <v>0</v>
      </c>
      <c r="I145" s="798">
        <v>0</v>
      </c>
      <c r="J145" s="700">
        <f>D145</f>
        <v>0</v>
      </c>
    </row>
    <row r="146" spans="1:10" ht="12" customHeight="1">
      <c r="A146" s="673">
        <v>2024</v>
      </c>
      <c r="C146" s="719" t="s">
        <v>373</v>
      </c>
      <c r="D146" s="755">
        <f>'T2 MET'!G71</f>
        <v>0</v>
      </c>
      <c r="E146" s="820"/>
      <c r="F146" s="821"/>
      <c r="G146" s="821"/>
      <c r="H146" s="821"/>
      <c r="I146" s="829">
        <v>0</v>
      </c>
      <c r="J146" s="720">
        <f>D146</f>
        <v>0</v>
      </c>
    </row>
    <row r="147" spans="1:10" ht="12" customHeight="1">
      <c r="A147" s="673" t="s">
        <v>257</v>
      </c>
      <c r="C147" s="725" t="s">
        <v>374</v>
      </c>
      <c r="D147" s="726">
        <f>SUM(D141:D146)</f>
        <v>0</v>
      </c>
      <c r="E147" s="787">
        <f t="shared" ref="E147:J147" si="27">SUM(E141:E146)</f>
        <v>0</v>
      </c>
      <c r="F147" s="728">
        <f t="shared" si="27"/>
        <v>0</v>
      </c>
      <c r="G147" s="728">
        <f t="shared" si="27"/>
        <v>0</v>
      </c>
      <c r="H147" s="728">
        <f t="shared" si="27"/>
        <v>0</v>
      </c>
      <c r="I147" s="788">
        <f t="shared" si="27"/>
        <v>0</v>
      </c>
      <c r="J147" s="726">
        <f t="shared" si="27"/>
        <v>0</v>
      </c>
    </row>
    <row r="148" spans="1:10" ht="4.1500000000000004" customHeight="1">
      <c r="A148" s="730"/>
    </row>
    <row r="149" spans="1:10" ht="12" customHeight="1">
      <c r="A149" s="673">
        <v>2017</v>
      </c>
      <c r="C149" s="691" t="s">
        <v>375</v>
      </c>
      <c r="D149" s="697"/>
      <c r="E149" s="757"/>
      <c r="F149" s="695"/>
      <c r="G149" s="695"/>
      <c r="H149" s="695"/>
      <c r="I149" s="783"/>
      <c r="J149" s="697"/>
    </row>
    <row r="150" spans="1:10" ht="12" customHeight="1">
      <c r="A150" s="673">
        <v>2018</v>
      </c>
      <c r="C150" s="699" t="s">
        <v>376</v>
      </c>
      <c r="D150" s="705"/>
      <c r="E150" s="758"/>
      <c r="F150" s="703"/>
      <c r="G150" s="703"/>
      <c r="H150" s="703"/>
      <c r="I150" s="785"/>
      <c r="J150" s="705"/>
    </row>
    <row r="151" spans="1:10" ht="12" customHeight="1">
      <c r="A151" s="673">
        <v>2019</v>
      </c>
      <c r="C151" s="699" t="s">
        <v>377</v>
      </c>
      <c r="D151" s="705"/>
      <c r="E151" s="758"/>
      <c r="F151" s="703"/>
      <c r="G151" s="703"/>
      <c r="H151" s="703"/>
      <c r="I151" s="704"/>
      <c r="J151" s="705"/>
    </row>
    <row r="152" spans="1:10" ht="12" customHeight="1">
      <c r="A152" s="690" t="s">
        <v>250</v>
      </c>
      <c r="C152" s="706" t="s">
        <v>378</v>
      </c>
      <c r="D152" s="712"/>
      <c r="E152" s="767"/>
      <c r="F152" s="710"/>
      <c r="G152" s="710"/>
      <c r="H152" s="710"/>
      <c r="I152" s="711"/>
      <c r="J152" s="712"/>
    </row>
    <row r="153" spans="1:10" s="823" customFormat="1" ht="14.45" customHeight="1">
      <c r="A153" s="673">
        <v>2020</v>
      </c>
      <c r="B153" s="674"/>
      <c r="C153" s="691" t="s">
        <v>379</v>
      </c>
      <c r="D153" s="768"/>
      <c r="E153" s="757"/>
      <c r="F153" s="695"/>
      <c r="G153" s="695"/>
      <c r="H153" s="695"/>
      <c r="I153" s="783"/>
      <c r="J153" s="697"/>
    </row>
    <row r="154" spans="1:10" ht="12" customHeight="1">
      <c r="A154" s="673">
        <v>2021</v>
      </c>
      <c r="C154" s="699" t="s">
        <v>380</v>
      </c>
      <c r="D154" s="769"/>
      <c r="E154" s="758"/>
      <c r="F154" s="703"/>
      <c r="G154" s="703"/>
      <c r="H154" s="703"/>
      <c r="I154" s="785"/>
      <c r="J154" s="705"/>
    </row>
    <row r="155" spans="1:10" ht="12" customHeight="1">
      <c r="A155" s="673">
        <v>2022</v>
      </c>
      <c r="C155" s="699" t="s">
        <v>381</v>
      </c>
      <c r="D155" s="769"/>
      <c r="E155" s="758"/>
      <c r="F155" s="703"/>
      <c r="G155" s="703"/>
      <c r="H155" s="703"/>
      <c r="I155" s="703"/>
      <c r="J155" s="705"/>
    </row>
    <row r="156" spans="1:10" ht="12" customHeight="1">
      <c r="A156" s="673">
        <v>2023</v>
      </c>
      <c r="C156" s="699" t="s">
        <v>382</v>
      </c>
      <c r="D156" s="769"/>
      <c r="E156" s="758"/>
      <c r="F156" s="703"/>
      <c r="G156" s="703"/>
      <c r="H156" s="703"/>
      <c r="I156" s="703"/>
      <c r="J156" s="705"/>
    </row>
    <row r="157" spans="1:10" ht="12" customHeight="1">
      <c r="A157" s="673">
        <v>2024</v>
      </c>
      <c r="C157" s="719" t="s">
        <v>383</v>
      </c>
      <c r="D157" s="770"/>
      <c r="E157" s="762"/>
      <c r="F157" s="763"/>
      <c r="G157" s="763"/>
      <c r="H157" s="763"/>
      <c r="I157" s="763"/>
      <c r="J157" s="771"/>
    </row>
    <row r="158" spans="1:10" ht="12" customHeight="1">
      <c r="A158" s="673" t="s">
        <v>257</v>
      </c>
      <c r="C158" s="833" t="s">
        <v>384</v>
      </c>
      <c r="D158" s="807"/>
      <c r="E158" s="842"/>
      <c r="F158" s="802"/>
      <c r="G158" s="802"/>
      <c r="H158" s="802"/>
      <c r="I158" s="843"/>
      <c r="J158" s="807"/>
    </row>
    <row r="159" spans="1:10" ht="4.1500000000000004" customHeight="1">
      <c r="A159" s="730"/>
    </row>
    <row r="160" spans="1:10" ht="12" customHeight="1">
      <c r="A160" s="673">
        <v>2020</v>
      </c>
      <c r="C160" s="772" t="s">
        <v>385</v>
      </c>
      <c r="D160" s="749">
        <f>'T2 MET'!C63</f>
        <v>0</v>
      </c>
      <c r="E160" s="793">
        <v>0</v>
      </c>
      <c r="F160" s="794">
        <v>0</v>
      </c>
      <c r="G160" s="794">
        <v>0</v>
      </c>
      <c r="H160" s="794">
        <v>0</v>
      </c>
      <c r="I160" s="795">
        <v>0</v>
      </c>
      <c r="J160" s="692">
        <f t="shared" ref="J160:J164" si="28">D160-SUM(E160:I160)</f>
        <v>0</v>
      </c>
    </row>
    <row r="161" spans="1:12" ht="12" customHeight="1">
      <c r="A161" s="673">
        <v>2021</v>
      </c>
      <c r="C161" s="773" t="s">
        <v>386</v>
      </c>
      <c r="D161" s="750">
        <f>'T2 MET'!D63</f>
        <v>0</v>
      </c>
      <c r="E161" s="811"/>
      <c r="F161" s="798">
        <v>0</v>
      </c>
      <c r="G161" s="798">
        <v>0</v>
      </c>
      <c r="H161" s="798">
        <v>0</v>
      </c>
      <c r="I161" s="799">
        <v>0</v>
      </c>
      <c r="J161" s="700">
        <f t="shared" si="28"/>
        <v>0</v>
      </c>
    </row>
    <row r="162" spans="1:12" ht="12" customHeight="1">
      <c r="A162" s="673">
        <v>2022</v>
      </c>
      <c r="C162" s="773" t="s">
        <v>387</v>
      </c>
      <c r="D162" s="750">
        <f>'T2 MET'!E63</f>
        <v>0</v>
      </c>
      <c r="E162" s="811"/>
      <c r="F162" s="830"/>
      <c r="G162" s="798">
        <v>0</v>
      </c>
      <c r="H162" s="798">
        <v>0</v>
      </c>
      <c r="I162" s="799">
        <v>0</v>
      </c>
      <c r="J162" s="700">
        <f t="shared" si="28"/>
        <v>0</v>
      </c>
    </row>
    <row r="163" spans="1:12" ht="12" customHeight="1">
      <c r="A163" s="673">
        <v>2023</v>
      </c>
      <c r="C163" s="773" t="s">
        <v>388</v>
      </c>
      <c r="D163" s="750">
        <f>'T2 MET'!F63</f>
        <v>0</v>
      </c>
      <c r="E163" s="811"/>
      <c r="F163" s="830"/>
      <c r="G163" s="830"/>
      <c r="H163" s="798">
        <v>0</v>
      </c>
      <c r="I163" s="799">
        <v>0</v>
      </c>
      <c r="J163" s="700">
        <f t="shared" si="28"/>
        <v>0</v>
      </c>
    </row>
    <row r="164" spans="1:12" ht="12" customHeight="1">
      <c r="A164" s="673">
        <v>2024</v>
      </c>
      <c r="C164" s="774" t="s">
        <v>389</v>
      </c>
      <c r="D164" s="751">
        <f>'T2 MET'!G63</f>
        <v>0</v>
      </c>
      <c r="E164" s="831"/>
      <c r="F164" s="832"/>
      <c r="G164" s="832"/>
      <c r="H164" s="832"/>
      <c r="I164" s="822">
        <v>0</v>
      </c>
      <c r="J164" s="720">
        <f t="shared" si="28"/>
        <v>0</v>
      </c>
    </row>
    <row r="165" spans="1:12" ht="12" customHeight="1">
      <c r="A165" s="673" t="s">
        <v>257</v>
      </c>
      <c r="C165" s="833" t="s">
        <v>390</v>
      </c>
      <c r="D165" s="726">
        <f>SUM(D160:D164)</f>
        <v>0</v>
      </c>
      <c r="E165" s="834">
        <f t="shared" ref="E165:J165" si="29">SUM(E160:E164)</f>
        <v>0</v>
      </c>
      <c r="F165" s="835">
        <f t="shared" si="29"/>
        <v>0</v>
      </c>
      <c r="G165" s="835">
        <f t="shared" si="29"/>
        <v>0</v>
      </c>
      <c r="H165" s="835">
        <f t="shared" si="29"/>
        <v>0</v>
      </c>
      <c r="I165" s="836">
        <f t="shared" si="29"/>
        <v>0</v>
      </c>
      <c r="J165" s="726">
        <f t="shared" si="29"/>
        <v>0</v>
      </c>
    </row>
    <row r="166" spans="1:12" ht="3" customHeight="1">
      <c r="A166" s="756"/>
      <c r="B166" s="1329"/>
    </row>
    <row r="167" spans="1:12" s="1329" customFormat="1" ht="12" customHeight="1">
      <c r="A167" s="756">
        <v>2020</v>
      </c>
      <c r="B167" s="1330"/>
      <c r="C167" s="772" t="s">
        <v>437</v>
      </c>
      <c r="D167" s="851"/>
      <c r="E167" s="757"/>
      <c r="F167" s="695"/>
      <c r="G167" s="695"/>
      <c r="H167" s="695"/>
      <c r="I167" s="696"/>
      <c r="J167" s="697"/>
      <c r="L167" s="1331"/>
    </row>
    <row r="168" spans="1:12" s="1329" customFormat="1" ht="12" customHeight="1">
      <c r="A168" s="756">
        <v>2021</v>
      </c>
      <c r="B168" s="1330"/>
      <c r="C168" s="773" t="s">
        <v>438</v>
      </c>
      <c r="D168" s="852"/>
      <c r="E168" s="758"/>
      <c r="F168" s="703"/>
      <c r="G168" s="703"/>
      <c r="H168" s="703"/>
      <c r="I168" s="704"/>
      <c r="J168" s="705"/>
      <c r="L168" s="1331"/>
    </row>
    <row r="169" spans="1:12" s="1329" customFormat="1" ht="12" customHeight="1">
      <c r="A169" s="756">
        <v>2022</v>
      </c>
      <c r="B169" s="1330"/>
      <c r="C169" s="773" t="s">
        <v>439</v>
      </c>
      <c r="D169" s="852"/>
      <c r="E169" s="758"/>
      <c r="F169" s="703"/>
      <c r="G169" s="703"/>
      <c r="H169" s="703"/>
      <c r="I169" s="704"/>
      <c r="J169" s="705"/>
      <c r="L169" s="1331"/>
    </row>
    <row r="170" spans="1:12" s="1329" customFormat="1" ht="12" customHeight="1">
      <c r="A170" s="756">
        <v>2023</v>
      </c>
      <c r="B170" s="1330"/>
      <c r="C170" s="773" t="s">
        <v>440</v>
      </c>
      <c r="D170" s="852"/>
      <c r="E170" s="758"/>
      <c r="F170" s="703"/>
      <c r="G170" s="703"/>
      <c r="H170" s="703"/>
      <c r="I170" s="704"/>
      <c r="J170" s="705"/>
      <c r="L170" s="1331"/>
    </row>
    <row r="171" spans="1:12" s="1329" customFormat="1" ht="12" customHeight="1">
      <c r="A171" s="756">
        <v>2024</v>
      </c>
      <c r="B171" s="1330"/>
      <c r="C171" s="774" t="s">
        <v>441</v>
      </c>
      <c r="D171" s="853"/>
      <c r="E171" s="762"/>
      <c r="F171" s="763"/>
      <c r="G171" s="763"/>
      <c r="H171" s="763"/>
      <c r="I171" s="1332"/>
      <c r="J171" s="771"/>
      <c r="L171" s="1331"/>
    </row>
    <row r="172" spans="1:12" s="1329" customFormat="1" ht="12" customHeight="1">
      <c r="A172" s="756" t="s">
        <v>257</v>
      </c>
      <c r="B172" s="1330"/>
      <c r="C172" s="1333" t="s">
        <v>442</v>
      </c>
      <c r="D172" s="807"/>
      <c r="E172" s="842"/>
      <c r="F172" s="802"/>
      <c r="G172" s="802"/>
      <c r="H172" s="802"/>
      <c r="I172" s="843"/>
      <c r="J172" s="807"/>
      <c r="L172" s="1331"/>
    </row>
    <row r="173" spans="1:12" ht="4.1500000000000004" customHeight="1">
      <c r="C173" s="775"/>
      <c r="D173" s="775"/>
      <c r="E173" s="775"/>
      <c r="F173" s="776"/>
      <c r="G173" s="775"/>
      <c r="H173" s="775"/>
      <c r="I173" s="775"/>
      <c r="J173" s="775"/>
    </row>
    <row r="174" spans="1:12" ht="3" customHeight="1">
      <c r="C174" s="847"/>
      <c r="D174" s="847"/>
      <c r="E174" s="847"/>
      <c r="F174" s="848"/>
      <c r="G174" s="847"/>
      <c r="H174" s="847"/>
      <c r="I174" s="847"/>
      <c r="J174" s="847"/>
    </row>
    <row r="175" spans="1:12" ht="12" customHeight="1">
      <c r="B175" s="688"/>
      <c r="C175" s="725" t="s">
        <v>391</v>
      </c>
      <c r="D175" s="726">
        <f>D17+D28+D35+D42+D49+D56+D63+D70+D75+D86+D97+D114+D125+D136+D147+D158+D165+D172</f>
        <v>-288819.55230121751</v>
      </c>
      <c r="E175" s="727">
        <f t="shared" ref="E175:J175" si="30">E17+E28+E35+E42+E49+E56+E63+E70+E75+E86+E97+E114+E125+E136+E147+E158+E165+E172</f>
        <v>-188819.55230121751</v>
      </c>
      <c r="F175" s="728">
        <f t="shared" si="30"/>
        <v>-50000</v>
      </c>
      <c r="G175" s="728">
        <f t="shared" si="30"/>
        <v>-50000</v>
      </c>
      <c r="H175" s="728">
        <f t="shared" si="30"/>
        <v>0</v>
      </c>
      <c r="I175" s="729">
        <f t="shared" si="30"/>
        <v>0</v>
      </c>
      <c r="J175" s="726">
        <f t="shared" si="30"/>
        <v>0</v>
      </c>
      <c r="L175" s="698"/>
    </row>
    <row r="176" spans="1:12" ht="3" customHeight="1">
      <c r="C176" s="847"/>
      <c r="D176" s="847"/>
      <c r="E176" s="847"/>
      <c r="F176" s="848"/>
      <c r="G176" s="847"/>
      <c r="H176" s="847"/>
      <c r="I176" s="847"/>
      <c r="J176" s="847"/>
    </row>
    <row r="177" spans="3:10" ht="12" customHeight="1">
      <c r="C177" s="1" t="s">
        <v>392</v>
      </c>
    </row>
    <row r="178" spans="3:10" ht="12" customHeight="1">
      <c r="C178" s="1" t="s">
        <v>393</v>
      </c>
      <c r="D178" s="777"/>
      <c r="E178" s="778"/>
      <c r="F178" s="778"/>
      <c r="G178" s="778"/>
      <c r="H178" s="778"/>
      <c r="I178" s="778"/>
      <c r="J178" s="778"/>
    </row>
  </sheetData>
  <autoFilter ref="A8:J172"/>
  <mergeCells count="1">
    <mergeCell ref="C1:J1"/>
  </mergeCells>
  <pageMargins left="0.7" right="0.7" top="0.75" bottom="0.75" header="0.3" footer="0.3"/>
  <pageSetup paperSize="9" scale="7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8"/>
  <sheetViews>
    <sheetView showGridLines="0" zoomScaleNormal="100" workbookViewId="0">
      <selection activeCell="N17" sqref="N17"/>
    </sheetView>
  </sheetViews>
  <sheetFormatPr defaultColWidth="12.5703125" defaultRowHeight="12" customHeight="1"/>
  <cols>
    <col min="1" max="1" width="12.5703125" style="673" customWidth="1"/>
    <col min="2" max="2" width="2.140625" style="674" customWidth="1"/>
    <col min="3" max="3" width="52.5703125" style="674" customWidth="1"/>
    <col min="4" max="4" width="7.7109375" style="674" customWidth="1"/>
    <col min="5" max="5" width="10" style="674" customWidth="1"/>
    <col min="6" max="6" width="10" style="312" customWidth="1"/>
    <col min="7" max="9" width="10" style="674" customWidth="1"/>
    <col min="10" max="10" width="10.7109375" style="674" customWidth="1"/>
    <col min="11" max="11" width="3.42578125" style="674" customWidth="1"/>
    <col min="12" max="12" width="13.5703125" style="674" customWidth="1"/>
    <col min="13" max="15" width="9" style="674" customWidth="1"/>
    <col min="16" max="16" width="7.7109375" style="674" customWidth="1"/>
    <col min="17" max="17" width="8.42578125" style="674" bestFit="1" customWidth="1"/>
    <col min="18" max="18" width="7.7109375" style="674" customWidth="1"/>
    <col min="19" max="19" width="16.42578125" style="674" customWidth="1"/>
    <col min="20" max="27" width="7.7109375" style="674" customWidth="1"/>
    <col min="28" max="16384" width="12.5703125" style="674"/>
  </cols>
  <sheetData>
    <row r="1" spans="1:26" ht="12" customHeight="1">
      <c r="C1" s="1433" t="s">
        <v>243</v>
      </c>
      <c r="D1" s="1433"/>
      <c r="E1" s="1433"/>
      <c r="F1" s="1433"/>
      <c r="G1" s="1433"/>
      <c r="H1" s="1433"/>
      <c r="I1" s="1433"/>
      <c r="J1" s="1433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  <c r="Z1" s="675"/>
    </row>
    <row r="2" spans="1:26" ht="12" customHeight="1">
      <c r="C2" s="676"/>
      <c r="D2" s="676"/>
      <c r="E2" s="676"/>
      <c r="G2" s="676"/>
      <c r="H2" s="676"/>
      <c r="I2" s="676"/>
      <c r="J2" s="676"/>
      <c r="K2" s="676"/>
    </row>
    <row r="3" spans="1:26" ht="12" customHeight="1">
      <c r="C3" s="677" t="str">
        <f>'T1 NSA'!A3</f>
        <v>Hungary</v>
      </c>
      <c r="D3" s="676"/>
      <c r="E3" s="676"/>
      <c r="G3" s="676"/>
      <c r="H3" s="676"/>
      <c r="I3" s="676"/>
      <c r="J3" s="676"/>
      <c r="K3" s="676"/>
    </row>
    <row r="4" spans="1:26" ht="12" customHeight="1">
      <c r="C4" s="678" t="str">
        <f>'T1 NSA'!A4</f>
        <v>Currency: HUF</v>
      </c>
      <c r="D4" s="676"/>
      <c r="E4" s="676"/>
      <c r="G4" s="676"/>
      <c r="H4" s="676"/>
      <c r="I4" s="676"/>
      <c r="J4" s="676"/>
      <c r="K4" s="676"/>
    </row>
    <row r="5" spans="1:26" ht="12" customHeight="1">
      <c r="C5" s="679" t="str">
        <f>'T1 NSA'!A5</f>
        <v>NSA</v>
      </c>
      <c r="D5" s="676"/>
      <c r="E5" s="680"/>
      <c r="G5" s="681"/>
      <c r="H5" s="676"/>
      <c r="I5" s="676"/>
      <c r="J5" s="676"/>
      <c r="K5" s="676"/>
    </row>
    <row r="6" spans="1:26" ht="12" customHeight="1">
      <c r="C6" s="682"/>
      <c r="D6" s="682"/>
      <c r="E6" s="682"/>
      <c r="F6" s="682"/>
      <c r="G6" s="682"/>
      <c r="H6" s="682"/>
      <c r="I6" s="682"/>
      <c r="J6" s="682"/>
      <c r="K6" s="682"/>
    </row>
    <row r="7" spans="1:26" ht="12" customHeight="1">
      <c r="A7" s="673" t="s">
        <v>244</v>
      </c>
      <c r="C7" s="683" t="s">
        <v>245</v>
      </c>
      <c r="D7" s="684" t="s">
        <v>246</v>
      </c>
      <c r="E7" s="685">
        <v>2020</v>
      </c>
      <c r="F7" s="686">
        <v>2021</v>
      </c>
      <c r="G7" s="686">
        <v>2022</v>
      </c>
      <c r="H7" s="686">
        <v>2023</v>
      </c>
      <c r="I7" s="687">
        <v>2024</v>
      </c>
      <c r="J7" s="683" t="s">
        <v>247</v>
      </c>
      <c r="K7" s="676"/>
    </row>
    <row r="8" spans="1:26" ht="11.45" customHeight="1">
      <c r="C8" s="689"/>
      <c r="D8" s="689"/>
      <c r="E8" s="689"/>
      <c r="F8" s="689"/>
      <c r="G8" s="689"/>
      <c r="H8" s="689"/>
      <c r="I8" s="689"/>
      <c r="J8" s="689"/>
      <c r="K8" s="676"/>
    </row>
    <row r="9" spans="1:26" ht="12" customHeight="1">
      <c r="A9" s="690">
        <v>2018</v>
      </c>
      <c r="C9" s="691" t="s">
        <v>248</v>
      </c>
      <c r="D9" s="782">
        <v>-99175.005902770572</v>
      </c>
      <c r="E9" s="693">
        <f>D9</f>
        <v>-99175.005902770572</v>
      </c>
      <c r="F9" s="694"/>
      <c r="G9" s="695"/>
      <c r="H9" s="695"/>
      <c r="I9" s="783"/>
      <c r="J9" s="697"/>
    </row>
    <row r="10" spans="1:26" ht="12" customHeight="1">
      <c r="A10" s="690">
        <v>2019</v>
      </c>
      <c r="C10" s="699" t="s">
        <v>249</v>
      </c>
      <c r="D10" s="784"/>
      <c r="E10" s="701"/>
      <c r="F10" s="702">
        <f>D10</f>
        <v>0</v>
      </c>
      <c r="G10" s="703"/>
      <c r="H10" s="703"/>
      <c r="I10" s="704"/>
      <c r="J10" s="705"/>
    </row>
    <row r="11" spans="1:26" ht="12" customHeight="1">
      <c r="A11" s="690" t="s">
        <v>250</v>
      </c>
      <c r="C11" s="706" t="s">
        <v>251</v>
      </c>
      <c r="D11" s="707">
        <f>SUM(D9:D10)</f>
        <v>-99175.005902770572</v>
      </c>
      <c r="E11" s="707">
        <f t="shared" ref="E11:F11" si="0">SUM(E9:E10)</f>
        <v>-99175.005902770572</v>
      </c>
      <c r="F11" s="707">
        <f t="shared" si="0"/>
        <v>0</v>
      </c>
      <c r="G11" s="849"/>
      <c r="H11" s="849"/>
      <c r="I11" s="849"/>
      <c r="J11" s="849"/>
    </row>
    <row r="12" spans="1:26" ht="12" customHeight="1">
      <c r="A12" s="690">
        <v>2020</v>
      </c>
      <c r="C12" s="691" t="s">
        <v>252</v>
      </c>
      <c r="D12" s="697"/>
      <c r="E12" s="757"/>
      <c r="F12" s="695"/>
      <c r="G12" s="695"/>
      <c r="H12" s="695"/>
      <c r="I12" s="783"/>
      <c r="J12" s="697"/>
    </row>
    <row r="13" spans="1:26" ht="12" customHeight="1">
      <c r="A13" s="690">
        <v>2021</v>
      </c>
      <c r="C13" s="699" t="s">
        <v>253</v>
      </c>
      <c r="D13" s="705"/>
      <c r="E13" s="758"/>
      <c r="F13" s="703"/>
      <c r="G13" s="703"/>
      <c r="H13" s="703"/>
      <c r="I13" s="704"/>
      <c r="J13" s="705"/>
    </row>
    <row r="14" spans="1:26" ht="12" customHeight="1">
      <c r="A14" s="690">
        <v>2022</v>
      </c>
      <c r="C14" s="699" t="s">
        <v>254</v>
      </c>
      <c r="D14" s="705"/>
      <c r="E14" s="758"/>
      <c r="F14" s="703"/>
      <c r="G14" s="703"/>
      <c r="H14" s="703"/>
      <c r="I14" s="785"/>
      <c r="J14" s="705"/>
    </row>
    <row r="15" spans="1:26" ht="12" customHeight="1">
      <c r="A15" s="690">
        <v>2023</v>
      </c>
      <c r="C15" s="699" t="s">
        <v>255</v>
      </c>
      <c r="D15" s="705"/>
      <c r="E15" s="758"/>
      <c r="F15" s="703"/>
      <c r="G15" s="703"/>
      <c r="H15" s="703"/>
      <c r="I15" s="785"/>
      <c r="J15" s="705"/>
    </row>
    <row r="16" spans="1:26" ht="12" customHeight="1">
      <c r="A16" s="690">
        <v>2024</v>
      </c>
      <c r="C16" s="719" t="s">
        <v>256</v>
      </c>
      <c r="D16" s="705"/>
      <c r="E16" s="762"/>
      <c r="F16" s="763"/>
      <c r="G16" s="763"/>
      <c r="H16" s="763"/>
      <c r="I16" s="806"/>
      <c r="J16" s="771"/>
    </row>
    <row r="17" spans="1:10" ht="12" customHeight="1">
      <c r="A17" s="673" t="s">
        <v>257</v>
      </c>
      <c r="C17" s="725" t="s">
        <v>258</v>
      </c>
      <c r="D17" s="726">
        <f>SUM(D11:D16)</f>
        <v>-99175.005902770572</v>
      </c>
      <c r="E17" s="787">
        <f t="shared" ref="E17:J17" si="1">SUM(E11:E16)</f>
        <v>-99175.005902770572</v>
      </c>
      <c r="F17" s="728">
        <f t="shared" si="1"/>
        <v>0</v>
      </c>
      <c r="G17" s="728">
        <f t="shared" si="1"/>
        <v>0</v>
      </c>
      <c r="H17" s="728">
        <f t="shared" si="1"/>
        <v>0</v>
      </c>
      <c r="I17" s="788">
        <f t="shared" si="1"/>
        <v>0</v>
      </c>
      <c r="J17" s="726">
        <f t="shared" si="1"/>
        <v>0</v>
      </c>
    </row>
    <row r="18" spans="1:10" ht="4.1500000000000004" customHeight="1">
      <c r="A18" s="730"/>
      <c r="C18" s="789"/>
      <c r="D18" s="790"/>
      <c r="E18" s="791"/>
      <c r="F18" s="791"/>
      <c r="G18" s="791"/>
      <c r="H18" s="791"/>
      <c r="I18" s="791"/>
      <c r="J18" s="791"/>
    </row>
    <row r="19" spans="1:10" ht="12.6" customHeight="1">
      <c r="A19" s="673">
        <v>2017</v>
      </c>
      <c r="C19" s="732" t="s">
        <v>259</v>
      </c>
      <c r="D19" s="838"/>
      <c r="E19" s="813"/>
      <c r="F19" s="814"/>
      <c r="G19" s="814"/>
      <c r="H19" s="814"/>
      <c r="I19" s="839"/>
      <c r="J19" s="697"/>
    </row>
    <row r="20" spans="1:10" ht="12" customHeight="1">
      <c r="A20" s="673">
        <v>2018</v>
      </c>
      <c r="C20" s="736" t="s">
        <v>260</v>
      </c>
      <c r="D20" s="1354"/>
      <c r="E20" s="1355"/>
      <c r="F20" s="816"/>
      <c r="G20" s="816"/>
      <c r="H20" s="816"/>
      <c r="I20" s="817"/>
      <c r="J20" s="705"/>
    </row>
    <row r="21" spans="1:10" ht="12" customHeight="1">
      <c r="A21" s="673">
        <v>2019</v>
      </c>
      <c r="C21" s="841" t="s">
        <v>261</v>
      </c>
      <c r="D21" s="840"/>
      <c r="E21" s="758"/>
      <c r="F21" s="816"/>
      <c r="G21" s="816"/>
      <c r="H21" s="816"/>
      <c r="I21" s="817"/>
      <c r="J21" s="705"/>
    </row>
    <row r="22" spans="1:10" s="850" customFormat="1" ht="12" customHeight="1">
      <c r="A22" s="690" t="s">
        <v>250</v>
      </c>
      <c r="C22" s="706" t="s">
        <v>262</v>
      </c>
      <c r="D22" s="1350"/>
      <c r="E22" s="1351"/>
      <c r="F22" s="712"/>
      <c r="G22" s="712"/>
      <c r="H22" s="712"/>
      <c r="I22" s="712"/>
      <c r="J22" s="712"/>
    </row>
    <row r="23" spans="1:10" ht="12" customHeight="1">
      <c r="A23" s="673">
        <v>2020</v>
      </c>
      <c r="C23" s="699" t="s">
        <v>263</v>
      </c>
      <c r="D23" s="697"/>
      <c r="E23" s="757"/>
      <c r="F23" s="695"/>
      <c r="G23" s="695"/>
      <c r="H23" s="695"/>
      <c r="I23" s="783"/>
      <c r="J23" s="697"/>
    </row>
    <row r="24" spans="1:10" ht="12" customHeight="1">
      <c r="A24" s="673">
        <v>2021</v>
      </c>
      <c r="C24" s="699" t="s">
        <v>264</v>
      </c>
      <c r="D24" s="705"/>
      <c r="E24" s="758"/>
      <c r="F24" s="703"/>
      <c r="G24" s="703"/>
      <c r="H24" s="703"/>
      <c r="I24" s="704"/>
      <c r="J24" s="705"/>
    </row>
    <row r="25" spans="1:10" ht="12" customHeight="1">
      <c r="A25" s="673">
        <v>2022</v>
      </c>
      <c r="C25" s="699" t="s">
        <v>265</v>
      </c>
      <c r="D25" s="705"/>
      <c r="E25" s="758"/>
      <c r="F25" s="703"/>
      <c r="G25" s="703"/>
      <c r="H25" s="703"/>
      <c r="I25" s="785"/>
      <c r="J25" s="705"/>
    </row>
    <row r="26" spans="1:10" ht="12" customHeight="1">
      <c r="A26" s="673">
        <v>2023</v>
      </c>
      <c r="C26" s="699" t="s">
        <v>266</v>
      </c>
      <c r="D26" s="705"/>
      <c r="E26" s="758"/>
      <c r="F26" s="703"/>
      <c r="G26" s="703"/>
      <c r="H26" s="703"/>
      <c r="I26" s="785"/>
      <c r="J26" s="705"/>
    </row>
    <row r="27" spans="1:10" ht="12" customHeight="1">
      <c r="A27" s="673">
        <v>2024</v>
      </c>
      <c r="C27" s="719" t="s">
        <v>267</v>
      </c>
      <c r="D27" s="705"/>
      <c r="E27" s="762"/>
      <c r="F27" s="763"/>
      <c r="G27" s="763"/>
      <c r="H27" s="763"/>
      <c r="I27" s="806"/>
      <c r="J27" s="771"/>
    </row>
    <row r="28" spans="1:10" ht="12" customHeight="1">
      <c r="A28" s="673" t="s">
        <v>257</v>
      </c>
      <c r="C28" s="725" t="s">
        <v>268</v>
      </c>
      <c r="D28" s="1352"/>
      <c r="E28" s="1353"/>
      <c r="F28" s="802"/>
      <c r="G28" s="802"/>
      <c r="H28" s="802"/>
      <c r="I28" s="808"/>
      <c r="J28" s="807"/>
    </row>
    <row r="29" spans="1:10" ht="4.1500000000000004" customHeight="1">
      <c r="A29" s="730"/>
      <c r="C29" s="789"/>
      <c r="D29" s="789"/>
      <c r="E29" s="747"/>
      <c r="F29" s="747"/>
      <c r="G29" s="747"/>
      <c r="H29" s="747"/>
      <c r="I29" s="747"/>
      <c r="J29" s="747"/>
    </row>
    <row r="30" spans="1:10" ht="12" customHeight="1">
      <c r="A30" s="673">
        <v>2020</v>
      </c>
      <c r="C30" s="740" t="s">
        <v>269</v>
      </c>
      <c r="D30" s="803"/>
      <c r="E30" s="757"/>
      <c r="F30" s="695"/>
      <c r="G30" s="814"/>
      <c r="H30" s="695"/>
      <c r="I30" s="783"/>
      <c r="J30" s="697"/>
    </row>
    <row r="31" spans="1:10" ht="12" customHeight="1">
      <c r="A31" s="673">
        <v>2021</v>
      </c>
      <c r="C31" s="742" t="s">
        <v>270</v>
      </c>
      <c r="D31" s="804"/>
      <c r="E31" s="758"/>
      <c r="F31" s="703"/>
      <c r="G31" s="703"/>
      <c r="H31" s="816"/>
      <c r="I31" s="704"/>
      <c r="J31" s="705"/>
    </row>
    <row r="32" spans="1:10" ht="12" customHeight="1">
      <c r="A32" s="673">
        <v>2022</v>
      </c>
      <c r="C32" s="742" t="s">
        <v>271</v>
      </c>
      <c r="D32" s="804"/>
      <c r="E32" s="758"/>
      <c r="F32" s="703"/>
      <c r="G32" s="703"/>
      <c r="H32" s="703"/>
      <c r="I32" s="817"/>
      <c r="J32" s="705"/>
    </row>
    <row r="33" spans="1:12" ht="12" customHeight="1">
      <c r="A33" s="673">
        <v>2023</v>
      </c>
      <c r="C33" s="742" t="s">
        <v>272</v>
      </c>
      <c r="D33" s="804"/>
      <c r="E33" s="758"/>
      <c r="F33" s="703"/>
      <c r="G33" s="703"/>
      <c r="H33" s="703"/>
      <c r="I33" s="785"/>
      <c r="J33" s="705"/>
    </row>
    <row r="34" spans="1:12" ht="12" customHeight="1">
      <c r="A34" s="673">
        <v>2024</v>
      </c>
      <c r="C34" s="744" t="s">
        <v>273</v>
      </c>
      <c r="D34" s="805"/>
      <c r="E34" s="762"/>
      <c r="F34" s="763"/>
      <c r="G34" s="763"/>
      <c r="H34" s="763"/>
      <c r="I34" s="806"/>
      <c r="J34" s="771"/>
    </row>
    <row r="35" spans="1:12" ht="12" customHeight="1">
      <c r="A35" s="673" t="s">
        <v>257</v>
      </c>
      <c r="C35" s="725" t="s">
        <v>274</v>
      </c>
      <c r="D35" s="807"/>
      <c r="E35" s="801"/>
      <c r="F35" s="802"/>
      <c r="G35" s="802"/>
      <c r="H35" s="802"/>
      <c r="I35" s="808"/>
      <c r="J35" s="807"/>
    </row>
    <row r="36" spans="1:12" ht="4.1500000000000004" customHeight="1">
      <c r="A36" s="730"/>
      <c r="C36" s="789"/>
      <c r="D36" s="789"/>
      <c r="E36" s="747"/>
      <c r="F36" s="747"/>
      <c r="G36" s="747"/>
      <c r="H36" s="747"/>
      <c r="I36" s="747"/>
      <c r="J36" s="747"/>
    </row>
    <row r="37" spans="1:12" ht="12" customHeight="1">
      <c r="A37" s="673">
        <v>2020</v>
      </c>
      <c r="C37" s="740" t="s">
        <v>275</v>
      </c>
      <c r="D37" s="741">
        <f>'T2 NSA'!C23</f>
        <v>0</v>
      </c>
      <c r="E37" s="713"/>
      <c r="F37" s="694"/>
      <c r="G37" s="714">
        <f>D37</f>
        <v>0</v>
      </c>
      <c r="H37" s="695"/>
      <c r="I37" s="783"/>
      <c r="J37" s="697"/>
    </row>
    <row r="38" spans="1:12" ht="12" customHeight="1">
      <c r="A38" s="673">
        <v>2021</v>
      </c>
      <c r="C38" s="742" t="s">
        <v>276</v>
      </c>
      <c r="D38" s="743">
        <f>'T2 NSA'!D23</f>
        <v>0</v>
      </c>
      <c r="E38" s="701"/>
      <c r="F38" s="715"/>
      <c r="G38" s="703"/>
      <c r="H38" s="716">
        <f>D38</f>
        <v>0</v>
      </c>
      <c r="I38" s="704"/>
      <c r="J38" s="705"/>
    </row>
    <row r="39" spans="1:12" ht="12" customHeight="1">
      <c r="A39" s="673">
        <v>2022</v>
      </c>
      <c r="C39" s="742" t="s">
        <v>277</v>
      </c>
      <c r="D39" s="743">
        <f>'T2 NSA'!E23</f>
        <v>0</v>
      </c>
      <c r="E39" s="701"/>
      <c r="F39" s="715"/>
      <c r="G39" s="703"/>
      <c r="H39" s="703"/>
      <c r="I39" s="717">
        <f>D39</f>
        <v>0</v>
      </c>
      <c r="J39" s="705"/>
    </row>
    <row r="40" spans="1:12" ht="12" customHeight="1">
      <c r="A40" s="673">
        <v>2023</v>
      </c>
      <c r="C40" s="742" t="s">
        <v>278</v>
      </c>
      <c r="D40" s="743">
        <f>'T2 NSA'!F23</f>
        <v>0</v>
      </c>
      <c r="E40" s="701"/>
      <c r="F40" s="715"/>
      <c r="G40" s="703"/>
      <c r="H40" s="703"/>
      <c r="I40" s="785"/>
      <c r="J40" s="718">
        <f>D40</f>
        <v>0</v>
      </c>
      <c r="L40" s="491"/>
    </row>
    <row r="41" spans="1:12" ht="12" customHeight="1">
      <c r="A41" s="673">
        <v>2024</v>
      </c>
      <c r="C41" s="744" t="s">
        <v>279</v>
      </c>
      <c r="D41" s="745">
        <f>'T2 NSA'!G23</f>
        <v>0</v>
      </c>
      <c r="E41" s="721"/>
      <c r="F41" s="722"/>
      <c r="G41" s="722"/>
      <c r="H41" s="722"/>
      <c r="I41" s="786"/>
      <c r="J41" s="724">
        <f>D41</f>
        <v>0</v>
      </c>
    </row>
    <row r="42" spans="1:12" ht="12" customHeight="1">
      <c r="A42" s="673" t="s">
        <v>257</v>
      </c>
      <c r="C42" s="725" t="s">
        <v>280</v>
      </c>
      <c r="D42" s="726">
        <f>SUM(D37:D41)</f>
        <v>0</v>
      </c>
      <c r="E42" s="801"/>
      <c r="F42" s="802"/>
      <c r="G42" s="728">
        <f t="shared" ref="G42:J42" si="2">SUM(G37:G41)</f>
        <v>0</v>
      </c>
      <c r="H42" s="728">
        <f t="shared" si="2"/>
        <v>0</v>
      </c>
      <c r="I42" s="788">
        <f t="shared" si="2"/>
        <v>0</v>
      </c>
      <c r="J42" s="726">
        <f t="shared" si="2"/>
        <v>0</v>
      </c>
    </row>
    <row r="43" spans="1:12" ht="4.9000000000000004" customHeight="1">
      <c r="A43" s="730"/>
      <c r="C43" s="789"/>
      <c r="D43" s="789"/>
      <c r="E43" s="747"/>
      <c r="F43" s="747"/>
      <c r="G43" s="747"/>
      <c r="H43" s="747"/>
      <c r="I43" s="747"/>
      <c r="J43" s="747"/>
    </row>
    <row r="44" spans="1:12" ht="12" customHeight="1">
      <c r="A44" s="673">
        <v>2020</v>
      </c>
      <c r="C44" s="740" t="s">
        <v>281</v>
      </c>
      <c r="D44" s="741">
        <f>'T2 NSA'!C24</f>
        <v>0</v>
      </c>
      <c r="E44" s="713"/>
      <c r="F44" s="694"/>
      <c r="G44" s="714">
        <f>D44</f>
        <v>0</v>
      </c>
      <c r="H44" s="695"/>
      <c r="I44" s="783"/>
      <c r="J44" s="697"/>
    </row>
    <row r="45" spans="1:12" ht="12" customHeight="1">
      <c r="A45" s="673">
        <v>2021</v>
      </c>
      <c r="C45" s="742" t="s">
        <v>282</v>
      </c>
      <c r="D45" s="743">
        <f>'T2 NSA'!D24</f>
        <v>0</v>
      </c>
      <c r="E45" s="701"/>
      <c r="F45" s="715"/>
      <c r="G45" s="703"/>
      <c r="H45" s="716">
        <f>D45</f>
        <v>0</v>
      </c>
      <c r="I45" s="704"/>
      <c r="J45" s="705"/>
      <c r="L45" s="592"/>
    </row>
    <row r="46" spans="1:12" ht="12" customHeight="1">
      <c r="A46" s="673">
        <v>2022</v>
      </c>
      <c r="C46" s="742" t="s">
        <v>283</v>
      </c>
      <c r="D46" s="743">
        <f>'T2 NSA'!E24</f>
        <v>0</v>
      </c>
      <c r="E46" s="701"/>
      <c r="F46" s="715"/>
      <c r="G46" s="703"/>
      <c r="H46" s="703"/>
      <c r="I46" s="837">
        <f>D46</f>
        <v>0</v>
      </c>
      <c r="J46" s="705"/>
    </row>
    <row r="47" spans="1:12" ht="12" customHeight="1">
      <c r="A47" s="673">
        <v>2023</v>
      </c>
      <c r="C47" s="742" t="s">
        <v>284</v>
      </c>
      <c r="D47" s="743">
        <f>'T2 NSA'!F24</f>
        <v>0</v>
      </c>
      <c r="E47" s="701"/>
      <c r="F47" s="715"/>
      <c r="G47" s="703"/>
      <c r="H47" s="703"/>
      <c r="I47" s="785"/>
      <c r="J47" s="718">
        <f>D47</f>
        <v>0</v>
      </c>
    </row>
    <row r="48" spans="1:12" ht="12" customHeight="1">
      <c r="A48" s="673">
        <v>2024</v>
      </c>
      <c r="C48" s="744" t="s">
        <v>285</v>
      </c>
      <c r="D48" s="745">
        <f>'T2 NSA'!G24</f>
        <v>0</v>
      </c>
      <c r="E48" s="721"/>
      <c r="F48" s="722"/>
      <c r="G48" s="722"/>
      <c r="H48" s="722"/>
      <c r="I48" s="786"/>
      <c r="J48" s="724">
        <f>D48</f>
        <v>0</v>
      </c>
    </row>
    <row r="49" spans="1:10" ht="12" customHeight="1">
      <c r="A49" s="673" t="s">
        <v>257</v>
      </c>
      <c r="C49" s="725" t="s">
        <v>286</v>
      </c>
      <c r="D49" s="726">
        <f t="shared" ref="D49:J49" si="3">SUM(D44:D48)</f>
        <v>0</v>
      </c>
      <c r="E49" s="801"/>
      <c r="F49" s="802"/>
      <c r="G49" s="728">
        <f t="shared" si="3"/>
        <v>0</v>
      </c>
      <c r="H49" s="728">
        <f t="shared" si="3"/>
        <v>0</v>
      </c>
      <c r="I49" s="788">
        <f t="shared" si="3"/>
        <v>0</v>
      </c>
      <c r="J49" s="726">
        <f t="shared" si="3"/>
        <v>0</v>
      </c>
    </row>
    <row r="50" spans="1:10" ht="4.9000000000000004" customHeight="1">
      <c r="A50" s="730"/>
      <c r="C50" s="789"/>
      <c r="D50" s="789"/>
      <c r="E50" s="747"/>
      <c r="F50" s="747"/>
      <c r="G50" s="747"/>
      <c r="H50" s="747"/>
      <c r="I50" s="747"/>
      <c r="J50" s="747"/>
    </row>
    <row r="51" spans="1:10" ht="12" customHeight="1">
      <c r="A51" s="673">
        <v>2020</v>
      </c>
      <c r="C51" s="740" t="s">
        <v>287</v>
      </c>
      <c r="D51" s="803"/>
      <c r="E51" s="757"/>
      <c r="F51" s="695"/>
      <c r="G51" s="814"/>
      <c r="H51" s="695"/>
      <c r="I51" s="783"/>
      <c r="J51" s="697"/>
    </row>
    <row r="52" spans="1:10" ht="12" customHeight="1">
      <c r="A52" s="673">
        <v>2021</v>
      </c>
      <c r="C52" s="742" t="s">
        <v>288</v>
      </c>
      <c r="D52" s="804"/>
      <c r="E52" s="758"/>
      <c r="F52" s="703"/>
      <c r="G52" s="703"/>
      <c r="H52" s="816"/>
      <c r="I52" s="704"/>
      <c r="J52" s="705"/>
    </row>
    <row r="53" spans="1:10" ht="12" customHeight="1">
      <c r="A53" s="673">
        <v>2022</v>
      </c>
      <c r="C53" s="742" t="s">
        <v>289</v>
      </c>
      <c r="D53" s="804"/>
      <c r="E53" s="758"/>
      <c r="F53" s="703"/>
      <c r="G53" s="703"/>
      <c r="H53" s="703"/>
      <c r="I53" s="817"/>
      <c r="J53" s="705"/>
    </row>
    <row r="54" spans="1:10" ht="12" customHeight="1">
      <c r="A54" s="673">
        <v>2023</v>
      </c>
      <c r="C54" s="742" t="s">
        <v>290</v>
      </c>
      <c r="D54" s="804"/>
      <c r="E54" s="758"/>
      <c r="F54" s="703"/>
      <c r="G54" s="703"/>
      <c r="H54" s="703"/>
      <c r="I54" s="785"/>
      <c r="J54" s="705"/>
    </row>
    <row r="55" spans="1:10" ht="12" customHeight="1">
      <c r="A55" s="673">
        <v>2024</v>
      </c>
      <c r="C55" s="744" t="s">
        <v>291</v>
      </c>
      <c r="D55" s="805"/>
      <c r="E55" s="762"/>
      <c r="F55" s="763"/>
      <c r="G55" s="763"/>
      <c r="H55" s="763"/>
      <c r="I55" s="806"/>
      <c r="J55" s="771"/>
    </row>
    <row r="56" spans="1:10" ht="12" customHeight="1">
      <c r="A56" s="673" t="s">
        <v>257</v>
      </c>
      <c r="C56" s="725" t="s">
        <v>292</v>
      </c>
      <c r="D56" s="807"/>
      <c r="E56" s="801"/>
      <c r="F56" s="802"/>
      <c r="G56" s="802"/>
      <c r="H56" s="802"/>
      <c r="I56" s="808"/>
      <c r="J56" s="807"/>
    </row>
    <row r="57" spans="1:10" ht="3.6" customHeight="1">
      <c r="A57" s="730"/>
      <c r="C57" s="789"/>
      <c r="D57" s="789"/>
      <c r="E57" s="747"/>
      <c r="F57" s="747"/>
      <c r="G57" s="747"/>
      <c r="H57" s="747"/>
      <c r="I57" s="747"/>
      <c r="J57" s="747"/>
    </row>
    <row r="58" spans="1:10" ht="12" customHeight="1">
      <c r="A58" s="673">
        <v>2020</v>
      </c>
      <c r="C58" s="740" t="s">
        <v>293</v>
      </c>
      <c r="D58" s="803"/>
      <c r="E58" s="757"/>
      <c r="F58" s="695"/>
      <c r="G58" s="814"/>
      <c r="H58" s="695"/>
      <c r="I58" s="783"/>
      <c r="J58" s="697"/>
    </row>
    <row r="59" spans="1:10" ht="12" customHeight="1">
      <c r="A59" s="673">
        <v>2021</v>
      </c>
      <c r="C59" s="742" t="s">
        <v>294</v>
      </c>
      <c r="D59" s="804"/>
      <c r="E59" s="758"/>
      <c r="F59" s="703"/>
      <c r="G59" s="703"/>
      <c r="H59" s="816"/>
      <c r="I59" s="704"/>
      <c r="J59" s="705"/>
    </row>
    <row r="60" spans="1:10" ht="12" customHeight="1">
      <c r="A60" s="673">
        <v>2022</v>
      </c>
      <c r="C60" s="742" t="s">
        <v>295</v>
      </c>
      <c r="D60" s="804"/>
      <c r="E60" s="758"/>
      <c r="F60" s="703"/>
      <c r="G60" s="703"/>
      <c r="H60" s="703"/>
      <c r="I60" s="817"/>
      <c r="J60" s="705"/>
    </row>
    <row r="61" spans="1:10" ht="12" customHeight="1">
      <c r="A61" s="673">
        <v>2023</v>
      </c>
      <c r="C61" s="742" t="s">
        <v>296</v>
      </c>
      <c r="D61" s="804"/>
      <c r="E61" s="758"/>
      <c r="F61" s="703"/>
      <c r="G61" s="703"/>
      <c r="H61" s="703"/>
      <c r="I61" s="785"/>
      <c r="J61" s="705"/>
    </row>
    <row r="62" spans="1:10" ht="12" customHeight="1">
      <c r="A62" s="673">
        <v>2024</v>
      </c>
      <c r="C62" s="744" t="s">
        <v>297</v>
      </c>
      <c r="D62" s="805"/>
      <c r="E62" s="762"/>
      <c r="F62" s="763"/>
      <c r="G62" s="763"/>
      <c r="H62" s="763"/>
      <c r="I62" s="806"/>
      <c r="J62" s="771"/>
    </row>
    <row r="63" spans="1:10" ht="12" customHeight="1">
      <c r="A63" s="673" t="s">
        <v>257</v>
      </c>
      <c r="C63" s="725" t="s">
        <v>298</v>
      </c>
      <c r="D63" s="807"/>
      <c r="E63" s="801"/>
      <c r="F63" s="802"/>
      <c r="G63" s="802"/>
      <c r="H63" s="802"/>
      <c r="I63" s="808"/>
      <c r="J63" s="807"/>
    </row>
    <row r="64" spans="1:10" ht="3.6" customHeight="1">
      <c r="A64" s="730"/>
      <c r="C64" s="789"/>
      <c r="D64" s="789"/>
      <c r="E64" s="747"/>
      <c r="F64" s="747"/>
      <c r="G64" s="747"/>
      <c r="H64" s="747"/>
      <c r="I64" s="747"/>
      <c r="J64" s="747"/>
    </row>
    <row r="65" spans="1:10" ht="12" customHeight="1">
      <c r="A65" s="673">
        <v>2020</v>
      </c>
      <c r="C65" s="740" t="s">
        <v>299</v>
      </c>
      <c r="D65" s="803"/>
      <c r="E65" s="757"/>
      <c r="F65" s="695"/>
      <c r="G65" s="814"/>
      <c r="H65" s="695"/>
      <c r="I65" s="783"/>
      <c r="J65" s="697"/>
    </row>
    <row r="66" spans="1:10" ht="12" customHeight="1">
      <c r="A66" s="673">
        <v>2021</v>
      </c>
      <c r="C66" s="742" t="s">
        <v>300</v>
      </c>
      <c r="D66" s="804"/>
      <c r="E66" s="758"/>
      <c r="F66" s="703"/>
      <c r="G66" s="703"/>
      <c r="H66" s="816"/>
      <c r="I66" s="704"/>
      <c r="J66" s="705"/>
    </row>
    <row r="67" spans="1:10" ht="12" customHeight="1">
      <c r="A67" s="673">
        <v>2022</v>
      </c>
      <c r="C67" s="742" t="s">
        <v>301</v>
      </c>
      <c r="D67" s="804"/>
      <c r="E67" s="758"/>
      <c r="F67" s="703"/>
      <c r="G67" s="703"/>
      <c r="H67" s="703"/>
      <c r="I67" s="817"/>
      <c r="J67" s="705"/>
    </row>
    <row r="68" spans="1:10" ht="12" customHeight="1">
      <c r="A68" s="673">
        <v>2023</v>
      </c>
      <c r="C68" s="742" t="s">
        <v>302</v>
      </c>
      <c r="D68" s="804"/>
      <c r="E68" s="758"/>
      <c r="F68" s="703"/>
      <c r="G68" s="703"/>
      <c r="H68" s="703"/>
      <c r="I68" s="785"/>
      <c r="J68" s="705"/>
    </row>
    <row r="69" spans="1:10" ht="12" customHeight="1">
      <c r="A69" s="673">
        <v>2024</v>
      </c>
      <c r="C69" s="744" t="s">
        <v>303</v>
      </c>
      <c r="D69" s="805"/>
      <c r="E69" s="762"/>
      <c r="F69" s="763"/>
      <c r="G69" s="763"/>
      <c r="H69" s="763"/>
      <c r="I69" s="806"/>
      <c r="J69" s="771"/>
    </row>
    <row r="70" spans="1:10" ht="12" customHeight="1">
      <c r="A70" s="673" t="s">
        <v>257</v>
      </c>
      <c r="C70" s="725" t="s">
        <v>304</v>
      </c>
      <c r="D70" s="807"/>
      <c r="E70" s="801"/>
      <c r="F70" s="802"/>
      <c r="G70" s="802"/>
      <c r="H70" s="802"/>
      <c r="I70" s="808"/>
      <c r="J70" s="807"/>
    </row>
    <row r="71" spans="1:10" ht="3.6" customHeight="1">
      <c r="A71" s="730"/>
      <c r="C71" s="789"/>
      <c r="D71" s="789"/>
      <c r="E71" s="747"/>
      <c r="F71" s="747"/>
      <c r="G71" s="747"/>
      <c r="H71" s="747"/>
      <c r="I71" s="747"/>
      <c r="J71" s="747"/>
    </row>
    <row r="72" spans="1:10" ht="12" customHeight="1">
      <c r="A72" s="673">
        <v>2017</v>
      </c>
      <c r="C72" s="732" t="s">
        <v>305</v>
      </c>
      <c r="D72" s="1397">
        <v>-69975.243679340696</v>
      </c>
      <c r="E72" s="1400">
        <v>0</v>
      </c>
      <c r="F72" s="1397">
        <f>+D72/9</f>
        <v>-7775.0270754822996</v>
      </c>
      <c r="G72" s="1397">
        <f>+D72/9</f>
        <v>-7775.0270754822996</v>
      </c>
      <c r="H72" s="1397">
        <f>+D72/9</f>
        <v>-7775.0270754822996</v>
      </c>
      <c r="I72" s="1398">
        <f>+D72/9</f>
        <v>-7775.0270754822996</v>
      </c>
      <c r="J72" s="692">
        <f t="shared" ref="J72:J74" si="4">D72-SUM(E72:I72)</f>
        <v>-38875.135377411498</v>
      </c>
    </row>
    <row r="73" spans="1:10" ht="12" customHeight="1">
      <c r="A73" s="673">
        <v>2018</v>
      </c>
      <c r="C73" s="736" t="s">
        <v>306</v>
      </c>
      <c r="D73" s="827">
        <v>-54046.179269141983</v>
      </c>
      <c r="E73" s="1401">
        <v>0</v>
      </c>
      <c r="F73" s="827">
        <f>+D73/9</f>
        <v>-6005.1310299046645</v>
      </c>
      <c r="G73" s="827">
        <f>+D73/9</f>
        <v>-6005.1310299046645</v>
      </c>
      <c r="H73" s="827">
        <f>+D73/9</f>
        <v>-6005.1310299046645</v>
      </c>
      <c r="I73" s="1399">
        <f>+D73/9</f>
        <v>-6005.1310299046645</v>
      </c>
      <c r="J73" s="700">
        <f t="shared" si="4"/>
        <v>-30025.655149523325</v>
      </c>
    </row>
    <row r="74" spans="1:10" ht="12" customHeight="1">
      <c r="A74" s="673">
        <v>2019</v>
      </c>
      <c r="C74" s="736" t="s">
        <v>307</v>
      </c>
      <c r="D74" s="810"/>
      <c r="E74" s="811"/>
      <c r="F74" s="798">
        <f>+D74</f>
        <v>0</v>
      </c>
      <c r="G74" s="798">
        <v>0</v>
      </c>
      <c r="H74" s="798">
        <v>0</v>
      </c>
      <c r="I74" s="799">
        <v>0</v>
      </c>
      <c r="J74" s="700">
        <f t="shared" si="4"/>
        <v>0</v>
      </c>
    </row>
    <row r="75" spans="1:10" ht="12" customHeight="1">
      <c r="A75" s="673" t="s">
        <v>257</v>
      </c>
      <c r="C75" s="725" t="s">
        <v>308</v>
      </c>
      <c r="D75" s="726">
        <f>SUM(D72:D74)</f>
        <v>-124021.42294848268</v>
      </c>
      <c r="E75" s="787">
        <f t="shared" ref="E75:J75" si="5">SUM(E72:E74)</f>
        <v>0</v>
      </c>
      <c r="F75" s="728">
        <f t="shared" si="5"/>
        <v>-13780.158105386963</v>
      </c>
      <c r="G75" s="728">
        <f t="shared" si="5"/>
        <v>-13780.158105386963</v>
      </c>
      <c r="H75" s="728">
        <f t="shared" si="5"/>
        <v>-13780.158105386963</v>
      </c>
      <c r="I75" s="788">
        <f t="shared" si="5"/>
        <v>-13780.158105386963</v>
      </c>
      <c r="J75" s="726">
        <f t="shared" si="5"/>
        <v>-68900.790526934827</v>
      </c>
    </row>
    <row r="76" spans="1:10" ht="3.6" customHeight="1">
      <c r="A76" s="730"/>
      <c r="C76" s="789"/>
      <c r="D76" s="789"/>
      <c r="E76" s="747"/>
      <c r="F76" s="747"/>
      <c r="G76" s="747"/>
      <c r="H76" s="747"/>
      <c r="I76" s="747"/>
      <c r="J76" s="747"/>
    </row>
    <row r="77" spans="1:10" ht="12" customHeight="1">
      <c r="A77" s="673">
        <v>2017</v>
      </c>
      <c r="C77" s="732" t="s">
        <v>309</v>
      </c>
      <c r="D77" s="844"/>
      <c r="E77" s="813"/>
      <c r="F77" s="814"/>
      <c r="G77" s="814"/>
      <c r="H77" s="814"/>
      <c r="I77" s="839"/>
      <c r="J77" s="697"/>
    </row>
    <row r="78" spans="1:10" ht="12" customHeight="1">
      <c r="A78" s="673">
        <v>2018</v>
      </c>
      <c r="C78" s="736" t="s">
        <v>310</v>
      </c>
      <c r="D78" s="845"/>
      <c r="E78" s="758"/>
      <c r="F78" s="703"/>
      <c r="G78" s="703"/>
      <c r="H78" s="703"/>
      <c r="I78" s="785"/>
      <c r="J78" s="705"/>
    </row>
    <row r="79" spans="1:10" ht="12" customHeight="1">
      <c r="A79" s="673">
        <v>2019</v>
      </c>
      <c r="C79" s="736" t="s">
        <v>311</v>
      </c>
      <c r="D79" s="845"/>
      <c r="E79" s="758"/>
      <c r="F79" s="703"/>
      <c r="G79" s="703"/>
      <c r="H79" s="703"/>
      <c r="I79" s="704"/>
      <c r="J79" s="705"/>
    </row>
    <row r="80" spans="1:10" ht="12" customHeight="1">
      <c r="A80" s="690" t="s">
        <v>250</v>
      </c>
      <c r="C80" s="706" t="s">
        <v>312</v>
      </c>
      <c r="D80" s="712"/>
      <c r="E80" s="712"/>
      <c r="F80" s="712"/>
      <c r="G80" s="712"/>
      <c r="H80" s="712"/>
      <c r="I80" s="712"/>
      <c r="J80" s="712"/>
    </row>
    <row r="81" spans="1:10" ht="12" customHeight="1">
      <c r="A81" s="673">
        <v>2020</v>
      </c>
      <c r="C81" s="691" t="s">
        <v>313</v>
      </c>
      <c r="D81" s="851"/>
      <c r="E81" s="757"/>
      <c r="F81" s="695"/>
      <c r="G81" s="695"/>
      <c r="H81" s="695"/>
      <c r="I81" s="783"/>
      <c r="J81" s="697"/>
    </row>
    <row r="82" spans="1:10" ht="12" customHeight="1">
      <c r="A82" s="673">
        <v>2021</v>
      </c>
      <c r="C82" s="699" t="s">
        <v>314</v>
      </c>
      <c r="D82" s="852"/>
      <c r="E82" s="758"/>
      <c r="F82" s="703"/>
      <c r="G82" s="703"/>
      <c r="H82" s="703"/>
      <c r="I82" s="704"/>
      <c r="J82" s="705"/>
    </row>
    <row r="83" spans="1:10" ht="12" customHeight="1">
      <c r="A83" s="673">
        <v>2022</v>
      </c>
      <c r="C83" s="699" t="s">
        <v>315</v>
      </c>
      <c r="D83" s="852"/>
      <c r="E83" s="758"/>
      <c r="F83" s="703"/>
      <c r="G83" s="703"/>
      <c r="H83" s="703"/>
      <c r="I83" s="704"/>
      <c r="J83" s="705"/>
    </row>
    <row r="84" spans="1:10" ht="12" customHeight="1">
      <c r="A84" s="673">
        <v>2023</v>
      </c>
      <c r="C84" s="699" t="s">
        <v>316</v>
      </c>
      <c r="D84" s="852"/>
      <c r="E84" s="758"/>
      <c r="F84" s="703"/>
      <c r="G84" s="703"/>
      <c r="H84" s="703"/>
      <c r="I84" s="785"/>
      <c r="J84" s="705"/>
    </row>
    <row r="85" spans="1:10" ht="12" customHeight="1">
      <c r="A85" s="673">
        <v>2024</v>
      </c>
      <c r="C85" s="719" t="s">
        <v>317</v>
      </c>
      <c r="D85" s="853"/>
      <c r="E85" s="762"/>
      <c r="F85" s="763"/>
      <c r="G85" s="763"/>
      <c r="H85" s="763"/>
      <c r="I85" s="806"/>
      <c r="J85" s="771"/>
    </row>
    <row r="86" spans="1:10" ht="12" customHeight="1">
      <c r="A86" s="673" t="s">
        <v>257</v>
      </c>
      <c r="C86" s="725" t="s">
        <v>318</v>
      </c>
      <c r="D86" s="807"/>
      <c r="E86" s="801"/>
      <c r="F86" s="802"/>
      <c r="G86" s="802"/>
      <c r="H86" s="802"/>
      <c r="I86" s="808"/>
      <c r="J86" s="807"/>
    </row>
    <row r="87" spans="1:10" ht="4.1500000000000004" customHeight="1">
      <c r="A87" s="730"/>
      <c r="C87" s="789"/>
      <c r="D87" s="789"/>
      <c r="E87" s="789"/>
      <c r="F87" s="789"/>
      <c r="G87" s="789"/>
      <c r="H87" s="789"/>
      <c r="I87" s="812"/>
      <c r="J87" s="789"/>
    </row>
    <row r="88" spans="1:10" ht="12" customHeight="1">
      <c r="A88" s="673">
        <v>2017</v>
      </c>
      <c r="C88" s="691" t="s">
        <v>319</v>
      </c>
      <c r="D88" s="782">
        <v>0</v>
      </c>
      <c r="E88" s="793">
        <v>0</v>
      </c>
      <c r="F88" s="794">
        <v>0</v>
      </c>
      <c r="G88" s="794">
        <v>0</v>
      </c>
      <c r="H88" s="794">
        <v>0</v>
      </c>
      <c r="I88" s="795">
        <v>0</v>
      </c>
      <c r="J88" s="697"/>
    </row>
    <row r="89" spans="1:10" ht="12" customHeight="1">
      <c r="A89" s="673">
        <v>2018</v>
      </c>
      <c r="C89" s="699" t="s">
        <v>320</v>
      </c>
      <c r="D89" s="784">
        <v>0</v>
      </c>
      <c r="E89" s="797">
        <v>0</v>
      </c>
      <c r="F89" s="798">
        <v>0</v>
      </c>
      <c r="G89" s="798">
        <v>0</v>
      </c>
      <c r="H89" s="798">
        <v>0</v>
      </c>
      <c r="I89" s="799">
        <v>0</v>
      </c>
      <c r="J89" s="705"/>
    </row>
    <row r="90" spans="1:10" ht="12" customHeight="1">
      <c r="A90" s="673">
        <v>2019</v>
      </c>
      <c r="C90" s="699" t="s">
        <v>321</v>
      </c>
      <c r="D90" s="784"/>
      <c r="E90" s="811"/>
      <c r="F90" s="798">
        <v>0</v>
      </c>
      <c r="G90" s="798">
        <v>0</v>
      </c>
      <c r="H90" s="798">
        <v>0</v>
      </c>
      <c r="I90" s="799">
        <v>0</v>
      </c>
      <c r="J90" s="705"/>
    </row>
    <row r="91" spans="1:10" ht="14.45" customHeight="1">
      <c r="A91" s="690" t="s">
        <v>250</v>
      </c>
      <c r="C91" s="706" t="s">
        <v>322</v>
      </c>
      <c r="D91" s="709">
        <f>SUM(D88:D90)</f>
        <v>0</v>
      </c>
      <c r="E91" s="709">
        <f t="shared" ref="E91:I91" si="6">SUM(E88:E90)</f>
        <v>0</v>
      </c>
      <c r="F91" s="709">
        <f t="shared" si="6"/>
        <v>0</v>
      </c>
      <c r="G91" s="709">
        <f t="shared" si="6"/>
        <v>0</v>
      </c>
      <c r="H91" s="709">
        <f t="shared" si="6"/>
        <v>0</v>
      </c>
      <c r="I91" s="752">
        <f t="shared" si="6"/>
        <v>0</v>
      </c>
      <c r="J91" s="712"/>
    </row>
    <row r="92" spans="1:10" ht="12" customHeight="1">
      <c r="A92" s="673">
        <v>2020</v>
      </c>
      <c r="C92" s="691" t="s">
        <v>323</v>
      </c>
      <c r="D92" s="753">
        <f>'T2 NSA'!C59</f>
        <v>0</v>
      </c>
      <c r="E92" s="713"/>
      <c r="F92" s="694"/>
      <c r="G92" s="714">
        <f>+D92</f>
        <v>0</v>
      </c>
      <c r="H92" s="695"/>
      <c r="I92" s="783"/>
      <c r="J92" s="697"/>
    </row>
    <row r="93" spans="1:10" ht="12" customHeight="1">
      <c r="A93" s="673">
        <v>2021</v>
      </c>
      <c r="C93" s="699" t="s">
        <v>324</v>
      </c>
      <c r="D93" s="754">
        <f>'T2 NSA'!D59</f>
        <v>0</v>
      </c>
      <c r="E93" s="701"/>
      <c r="F93" s="715"/>
      <c r="G93" s="703"/>
      <c r="H93" s="716">
        <f>+D93</f>
        <v>0</v>
      </c>
      <c r="I93" s="704"/>
      <c r="J93" s="705"/>
    </row>
    <row r="94" spans="1:10" ht="12" customHeight="1">
      <c r="A94" s="673">
        <v>2022</v>
      </c>
      <c r="C94" s="699" t="s">
        <v>325</v>
      </c>
      <c r="D94" s="754">
        <f>'T2 NSA'!E59</f>
        <v>0</v>
      </c>
      <c r="E94" s="701"/>
      <c r="F94" s="715"/>
      <c r="G94" s="703"/>
      <c r="H94" s="703"/>
      <c r="I94" s="837">
        <f>+D94</f>
        <v>0</v>
      </c>
      <c r="J94" s="705"/>
    </row>
    <row r="95" spans="1:10" ht="12" customHeight="1">
      <c r="A95" s="673">
        <v>2023</v>
      </c>
      <c r="C95" s="699" t="s">
        <v>326</v>
      </c>
      <c r="D95" s="754">
        <f>'T2 NSA'!F59</f>
        <v>0</v>
      </c>
      <c r="E95" s="701"/>
      <c r="F95" s="715"/>
      <c r="G95" s="703"/>
      <c r="H95" s="703"/>
      <c r="I95" s="785"/>
      <c r="J95" s="700">
        <f>+D95</f>
        <v>0</v>
      </c>
    </row>
    <row r="96" spans="1:10" ht="12" customHeight="1">
      <c r="A96" s="673">
        <v>2024</v>
      </c>
      <c r="C96" s="719" t="s">
        <v>327</v>
      </c>
      <c r="D96" s="755">
        <f>'T2 NSA'!G59</f>
        <v>0</v>
      </c>
      <c r="E96" s="721"/>
      <c r="F96" s="722"/>
      <c r="G96" s="722"/>
      <c r="H96" s="722"/>
      <c r="I96" s="786"/>
      <c r="J96" s="720">
        <f>+D96</f>
        <v>0</v>
      </c>
    </row>
    <row r="97" spans="1:10" ht="12" customHeight="1">
      <c r="A97" s="673" t="s">
        <v>257</v>
      </c>
      <c r="C97" s="725" t="s">
        <v>328</v>
      </c>
      <c r="D97" s="726">
        <f>SUM(D91:D96)</f>
        <v>0</v>
      </c>
      <c r="E97" s="787">
        <f t="shared" ref="E97:J97" si="7">SUM(E91:E96)</f>
        <v>0</v>
      </c>
      <c r="F97" s="728">
        <f t="shared" si="7"/>
        <v>0</v>
      </c>
      <c r="G97" s="728">
        <f t="shared" si="7"/>
        <v>0</v>
      </c>
      <c r="H97" s="728">
        <f t="shared" si="7"/>
        <v>0</v>
      </c>
      <c r="I97" s="788">
        <f t="shared" si="7"/>
        <v>0</v>
      </c>
      <c r="J97" s="726">
        <f t="shared" si="7"/>
        <v>0</v>
      </c>
    </row>
    <row r="98" spans="1:10" ht="4.9000000000000004" customHeight="1">
      <c r="A98" s="730"/>
      <c r="C98" s="789"/>
      <c r="D98" s="789"/>
      <c r="E98" s="747"/>
      <c r="F98" s="747"/>
      <c r="G98" s="747"/>
      <c r="H98" s="747"/>
      <c r="I98" s="747"/>
      <c r="J98" s="747"/>
    </row>
    <row r="99" spans="1:10" ht="12" customHeight="1">
      <c r="A99" s="673">
        <v>2017</v>
      </c>
      <c r="C99" s="691" t="s">
        <v>329</v>
      </c>
      <c r="D99" s="782">
        <v>0</v>
      </c>
      <c r="E99" s="793">
        <v>0</v>
      </c>
      <c r="F99" s="794">
        <v>0</v>
      </c>
      <c r="G99" s="794">
        <v>0</v>
      </c>
      <c r="H99" s="794">
        <v>0</v>
      </c>
      <c r="I99" s="795">
        <v>0</v>
      </c>
      <c r="J99" s="692">
        <f t="shared" ref="J99:J107" si="8">D99-SUM(E99:I99)</f>
        <v>0</v>
      </c>
    </row>
    <row r="100" spans="1:10" ht="12" customHeight="1">
      <c r="A100" s="673">
        <v>2018</v>
      </c>
      <c r="C100" s="699" t="s">
        <v>330</v>
      </c>
      <c r="D100" s="810">
        <v>-571601.52985898079</v>
      </c>
      <c r="E100" s="797">
        <f>+D100</f>
        <v>-571601.52985898079</v>
      </c>
      <c r="F100" s="798">
        <v>0</v>
      </c>
      <c r="G100" s="798">
        <v>0</v>
      </c>
      <c r="H100" s="798">
        <v>0</v>
      </c>
      <c r="I100" s="799">
        <v>0</v>
      </c>
      <c r="J100" s="700">
        <f t="shared" si="8"/>
        <v>0</v>
      </c>
    </row>
    <row r="101" spans="1:10" ht="12" customHeight="1">
      <c r="A101" s="673">
        <v>2019</v>
      </c>
      <c r="C101" s="699" t="s">
        <v>331</v>
      </c>
      <c r="D101" s="784"/>
      <c r="E101" s="811"/>
      <c r="F101" s="798">
        <f>+D101</f>
        <v>0</v>
      </c>
      <c r="G101" s="798">
        <v>0</v>
      </c>
      <c r="H101" s="798">
        <v>0</v>
      </c>
      <c r="I101" s="799">
        <v>0</v>
      </c>
      <c r="J101" s="700">
        <f t="shared" si="8"/>
        <v>0</v>
      </c>
    </row>
    <row r="102" spans="1:10" ht="12" customHeight="1">
      <c r="A102" s="690" t="s">
        <v>250</v>
      </c>
      <c r="C102" s="706" t="s">
        <v>332</v>
      </c>
      <c r="D102" s="707">
        <f t="shared" ref="D102:J102" si="9">SUM(D99:D101)</f>
        <v>-571601.52985898079</v>
      </c>
      <c r="E102" s="707">
        <f t="shared" si="9"/>
        <v>-571601.52985898079</v>
      </c>
      <c r="F102" s="707">
        <f t="shared" si="9"/>
        <v>0</v>
      </c>
      <c r="G102" s="707">
        <f t="shared" si="9"/>
        <v>0</v>
      </c>
      <c r="H102" s="707">
        <f t="shared" si="9"/>
        <v>0</v>
      </c>
      <c r="I102" s="707">
        <f t="shared" si="9"/>
        <v>0</v>
      </c>
      <c r="J102" s="707">
        <f t="shared" si="9"/>
        <v>0</v>
      </c>
    </row>
    <row r="103" spans="1:10" ht="12" customHeight="1">
      <c r="A103" s="756">
        <v>2020</v>
      </c>
      <c r="C103" s="691" t="s">
        <v>333</v>
      </c>
      <c r="D103" s="692">
        <f>(E11+E22+E75+E80+E91+E102+E108)*-'T2 NSA'!C40</f>
        <v>0</v>
      </c>
      <c r="E103" s="813"/>
      <c r="F103" s="814"/>
      <c r="G103" s="794">
        <f>D103</f>
        <v>0</v>
      </c>
      <c r="H103" s="794"/>
      <c r="I103" s="795"/>
      <c r="J103" s="692">
        <f t="shared" si="8"/>
        <v>0</v>
      </c>
    </row>
    <row r="104" spans="1:10" ht="12" customHeight="1">
      <c r="A104" s="756">
        <v>2021</v>
      </c>
      <c r="C104" s="699" t="s">
        <v>334</v>
      </c>
      <c r="D104" s="700">
        <f>(F11+F22+F75+F80+F91+F102+F108)*-'T2 NSA'!D40</f>
        <v>0</v>
      </c>
      <c r="E104" s="815"/>
      <c r="F104" s="816"/>
      <c r="G104" s="816"/>
      <c r="H104" s="798">
        <f>+D104</f>
        <v>0</v>
      </c>
      <c r="I104" s="799"/>
      <c r="J104" s="700">
        <f t="shared" si="8"/>
        <v>0</v>
      </c>
    </row>
    <row r="105" spans="1:10" ht="12" customHeight="1">
      <c r="A105" s="756">
        <v>2022</v>
      </c>
      <c r="C105" s="699" t="s">
        <v>335</v>
      </c>
      <c r="D105" s="700">
        <f>(G11+G22+G75+G80+G91+G102+G108)*-'T2 NSA'!E40</f>
        <v>0</v>
      </c>
      <c r="E105" s="815"/>
      <c r="F105" s="816"/>
      <c r="G105" s="816"/>
      <c r="H105" s="816"/>
      <c r="I105" s="799">
        <f>+D105</f>
        <v>0</v>
      </c>
      <c r="J105" s="700">
        <f t="shared" si="8"/>
        <v>0</v>
      </c>
    </row>
    <row r="106" spans="1:10" ht="12" customHeight="1">
      <c r="A106" s="756">
        <v>2023</v>
      </c>
      <c r="C106" s="699" t="s">
        <v>336</v>
      </c>
      <c r="D106" s="700">
        <f>(H11+H22+H75+H80+H91+H102+H108)*-'T2 NSA'!F40</f>
        <v>0</v>
      </c>
      <c r="E106" s="815"/>
      <c r="F106" s="816"/>
      <c r="G106" s="816"/>
      <c r="H106" s="816"/>
      <c r="I106" s="817"/>
      <c r="J106" s="700">
        <f t="shared" si="8"/>
        <v>0</v>
      </c>
    </row>
    <row r="107" spans="1:10" ht="12" customHeight="1">
      <c r="A107" s="673">
        <v>2024</v>
      </c>
      <c r="C107" s="719" t="s">
        <v>337</v>
      </c>
      <c r="D107" s="700">
        <f>(I11+I22+I75+I80+I91+I102+I108)*-'T2 NSA'!G40</f>
        <v>0</v>
      </c>
      <c r="E107" s="815"/>
      <c r="F107" s="816"/>
      <c r="G107" s="816"/>
      <c r="H107" s="816"/>
      <c r="I107" s="817"/>
      <c r="J107" s="700">
        <f t="shared" si="8"/>
        <v>0</v>
      </c>
    </row>
    <row r="108" spans="1:10" ht="12" customHeight="1">
      <c r="A108" s="756" t="s">
        <v>250</v>
      </c>
      <c r="C108" s="854" t="s">
        <v>338</v>
      </c>
      <c r="D108" s="692">
        <f>SUM(D103:D107)</f>
        <v>0</v>
      </c>
      <c r="E108" s="741">
        <f>SUM(E103:E107)</f>
        <v>0</v>
      </c>
      <c r="F108" s="741">
        <f t="shared" ref="F108:I108" si="10">SUM(F103:F107)</f>
        <v>0</v>
      </c>
      <c r="G108" s="741">
        <f t="shared" si="10"/>
        <v>0</v>
      </c>
      <c r="H108" s="741">
        <f t="shared" si="10"/>
        <v>0</v>
      </c>
      <c r="I108" s="741">
        <f t="shared" si="10"/>
        <v>0</v>
      </c>
      <c r="J108" s="692">
        <f>SUM(J103:J107)</f>
        <v>0</v>
      </c>
    </row>
    <row r="109" spans="1:10" ht="12" customHeight="1">
      <c r="A109" s="756">
        <v>2020</v>
      </c>
      <c r="C109" s="691" t="s">
        <v>339</v>
      </c>
      <c r="D109" s="753">
        <f>'T2 NSA'!C46</f>
        <v>0</v>
      </c>
      <c r="E109" s="713"/>
      <c r="F109" s="694"/>
      <c r="G109" s="759">
        <f>D109</f>
        <v>0</v>
      </c>
      <c r="H109" s="695"/>
      <c r="I109" s="783"/>
      <c r="J109" s="697"/>
    </row>
    <row r="110" spans="1:10" ht="12" customHeight="1">
      <c r="A110" s="756">
        <v>2021</v>
      </c>
      <c r="C110" s="699" t="s">
        <v>340</v>
      </c>
      <c r="D110" s="754">
        <f>'T2 NSA'!D46</f>
        <v>0</v>
      </c>
      <c r="E110" s="701"/>
      <c r="F110" s="715"/>
      <c r="G110" s="715"/>
      <c r="H110" s="702">
        <f>D110</f>
        <v>0</v>
      </c>
      <c r="I110" s="785"/>
      <c r="J110" s="705"/>
    </row>
    <row r="111" spans="1:10" ht="12" customHeight="1">
      <c r="A111" s="756">
        <v>2022</v>
      </c>
      <c r="C111" s="699" t="s">
        <v>341</v>
      </c>
      <c r="D111" s="754">
        <f>'T2 NSA'!E46</f>
        <v>0</v>
      </c>
      <c r="E111" s="701"/>
      <c r="F111" s="715"/>
      <c r="G111" s="715"/>
      <c r="H111" s="715"/>
      <c r="I111" s="760">
        <f>D111</f>
        <v>0</v>
      </c>
      <c r="J111" s="705"/>
    </row>
    <row r="112" spans="1:10" ht="12" customHeight="1">
      <c r="A112" s="756">
        <v>2023</v>
      </c>
      <c r="C112" s="699" t="s">
        <v>342</v>
      </c>
      <c r="D112" s="754">
        <f>'T2 NSA'!F46</f>
        <v>0</v>
      </c>
      <c r="E112" s="701"/>
      <c r="F112" s="715"/>
      <c r="G112" s="715"/>
      <c r="H112" s="715"/>
      <c r="I112" s="818"/>
      <c r="J112" s="700">
        <f>D112</f>
        <v>0</v>
      </c>
    </row>
    <row r="113" spans="1:10" ht="12" customHeight="1">
      <c r="A113" s="756">
        <v>2024</v>
      </c>
      <c r="C113" s="719" t="s">
        <v>343</v>
      </c>
      <c r="D113" s="755">
        <f>'T2 NSA'!G46</f>
        <v>0</v>
      </c>
      <c r="E113" s="721"/>
      <c r="F113" s="722"/>
      <c r="G113" s="722"/>
      <c r="H113" s="722"/>
      <c r="I113" s="786"/>
      <c r="J113" s="720">
        <f>D113</f>
        <v>0</v>
      </c>
    </row>
    <row r="114" spans="1:10" ht="12" customHeight="1">
      <c r="A114" s="673" t="s">
        <v>257</v>
      </c>
      <c r="C114" s="725" t="s">
        <v>344</v>
      </c>
      <c r="D114" s="726">
        <f>D102+SUM(D108:D113)</f>
        <v>-571601.52985898079</v>
      </c>
      <c r="E114" s="787">
        <f t="shared" ref="E114:J114" si="11">E102+SUM(E108:E113)</f>
        <v>-571601.52985898079</v>
      </c>
      <c r="F114" s="728">
        <f t="shared" si="11"/>
        <v>0</v>
      </c>
      <c r="G114" s="728">
        <f t="shared" si="11"/>
        <v>0</v>
      </c>
      <c r="H114" s="728">
        <f t="shared" si="11"/>
        <v>0</v>
      </c>
      <c r="I114" s="788">
        <f t="shared" si="11"/>
        <v>0</v>
      </c>
      <c r="J114" s="726">
        <f t="shared" si="11"/>
        <v>0</v>
      </c>
    </row>
    <row r="115" spans="1:10" ht="4.1500000000000004" customHeight="1">
      <c r="A115" s="730"/>
    </row>
    <row r="116" spans="1:10" ht="12" customHeight="1">
      <c r="A116" s="673">
        <v>2017</v>
      </c>
      <c r="C116" s="691" t="s">
        <v>345</v>
      </c>
      <c r="D116" s="782">
        <v>0</v>
      </c>
      <c r="E116" s="793">
        <v>0</v>
      </c>
      <c r="F116" s="794">
        <v>0</v>
      </c>
      <c r="G116" s="794">
        <v>0</v>
      </c>
      <c r="H116" s="794">
        <v>0</v>
      </c>
      <c r="I116" s="795">
        <v>0</v>
      </c>
      <c r="J116" s="692">
        <f t="shared" ref="J116:J124" si="12">D116-SUM(E116:I116)</f>
        <v>0</v>
      </c>
    </row>
    <row r="117" spans="1:10" ht="12" customHeight="1">
      <c r="A117" s="673">
        <v>2018</v>
      </c>
      <c r="C117" s="699" t="s">
        <v>346</v>
      </c>
      <c r="D117" s="784">
        <v>0</v>
      </c>
      <c r="E117" s="797">
        <f>+D117</f>
        <v>0</v>
      </c>
      <c r="F117" s="798">
        <v>0</v>
      </c>
      <c r="G117" s="798">
        <v>0</v>
      </c>
      <c r="H117" s="798">
        <v>0</v>
      </c>
      <c r="I117" s="799">
        <v>0</v>
      </c>
      <c r="J117" s="700">
        <f t="shared" si="12"/>
        <v>0</v>
      </c>
    </row>
    <row r="118" spans="1:10" ht="12" customHeight="1">
      <c r="A118" s="673">
        <v>2019</v>
      </c>
      <c r="C118" s="699" t="s">
        <v>347</v>
      </c>
      <c r="D118" s="784"/>
      <c r="E118" s="797">
        <v>0</v>
      </c>
      <c r="F118" s="798">
        <f>D118</f>
        <v>0</v>
      </c>
      <c r="G118" s="798">
        <v>0</v>
      </c>
      <c r="H118" s="798">
        <v>0</v>
      </c>
      <c r="I118" s="799">
        <v>0</v>
      </c>
      <c r="J118" s="700">
        <f t="shared" si="12"/>
        <v>0</v>
      </c>
    </row>
    <row r="119" spans="1:10" ht="12" customHeight="1">
      <c r="A119" s="690" t="s">
        <v>250</v>
      </c>
      <c r="C119" s="706" t="s">
        <v>348</v>
      </c>
      <c r="D119" s="707">
        <f>SUM(D116:D118)</f>
        <v>0</v>
      </c>
      <c r="E119" s="707">
        <f t="shared" ref="E119:J119" si="13">SUM(E116:E118)</f>
        <v>0</v>
      </c>
      <c r="F119" s="707">
        <f t="shared" si="13"/>
        <v>0</v>
      </c>
      <c r="G119" s="707">
        <f t="shared" si="13"/>
        <v>0</v>
      </c>
      <c r="H119" s="707">
        <f t="shared" si="13"/>
        <v>0</v>
      </c>
      <c r="I119" s="707">
        <f t="shared" si="13"/>
        <v>0</v>
      </c>
      <c r="J119" s="707">
        <f t="shared" si="13"/>
        <v>0</v>
      </c>
    </row>
    <row r="120" spans="1:10" ht="12" customHeight="1">
      <c r="A120" s="673">
        <v>2020</v>
      </c>
      <c r="C120" s="691" t="s">
        <v>349</v>
      </c>
      <c r="D120" s="753">
        <f>'T2 NSA'!C69</f>
        <v>0</v>
      </c>
      <c r="E120" s="793">
        <f>D120</f>
        <v>0</v>
      </c>
      <c r="F120" s="794">
        <v>0</v>
      </c>
      <c r="G120" s="794">
        <v>0</v>
      </c>
      <c r="H120" s="794">
        <v>0</v>
      </c>
      <c r="I120" s="795">
        <v>0</v>
      </c>
      <c r="J120" s="692">
        <f t="shared" si="12"/>
        <v>0</v>
      </c>
    </row>
    <row r="121" spans="1:10" ht="12" customHeight="1">
      <c r="A121" s="673">
        <v>2021</v>
      </c>
      <c r="C121" s="699" t="s">
        <v>350</v>
      </c>
      <c r="D121" s="754">
        <f>'T2 NSA'!D69</f>
        <v>0</v>
      </c>
      <c r="E121" s="815"/>
      <c r="F121" s="798">
        <v>0</v>
      </c>
      <c r="G121" s="798">
        <v>0</v>
      </c>
      <c r="H121" s="798">
        <f>D121</f>
        <v>0</v>
      </c>
      <c r="I121" s="799">
        <v>0</v>
      </c>
      <c r="J121" s="700">
        <f t="shared" si="12"/>
        <v>0</v>
      </c>
    </row>
    <row r="122" spans="1:10" ht="12" customHeight="1">
      <c r="A122" s="673">
        <v>2022</v>
      </c>
      <c r="C122" s="699" t="s">
        <v>351</v>
      </c>
      <c r="D122" s="754">
        <f>'T2 NSA'!E69</f>
        <v>0</v>
      </c>
      <c r="E122" s="815"/>
      <c r="F122" s="816"/>
      <c r="G122" s="855">
        <v>0</v>
      </c>
      <c r="H122" s="855">
        <v>0</v>
      </c>
      <c r="I122" s="856">
        <f>D122</f>
        <v>0</v>
      </c>
      <c r="J122" s="700">
        <f t="shared" si="12"/>
        <v>0</v>
      </c>
    </row>
    <row r="123" spans="1:10" ht="12" customHeight="1">
      <c r="A123" s="673">
        <v>2023</v>
      </c>
      <c r="C123" s="699" t="s">
        <v>352</v>
      </c>
      <c r="D123" s="754">
        <f>'T2 NSA'!F69</f>
        <v>0</v>
      </c>
      <c r="E123" s="815"/>
      <c r="F123" s="816"/>
      <c r="G123" s="816"/>
      <c r="H123" s="798">
        <v>0</v>
      </c>
      <c r="I123" s="799">
        <v>0</v>
      </c>
      <c r="J123" s="700">
        <f t="shared" si="12"/>
        <v>0</v>
      </c>
    </row>
    <row r="124" spans="1:10" ht="12" customHeight="1">
      <c r="A124" s="673">
        <v>2024</v>
      </c>
      <c r="C124" s="719" t="s">
        <v>353</v>
      </c>
      <c r="D124" s="755">
        <f>'T2 NSA'!G69</f>
        <v>0</v>
      </c>
      <c r="E124" s="820"/>
      <c r="F124" s="821"/>
      <c r="G124" s="821"/>
      <c r="H124" s="821"/>
      <c r="I124" s="822">
        <v>0</v>
      </c>
      <c r="J124" s="720">
        <f t="shared" si="12"/>
        <v>0</v>
      </c>
    </row>
    <row r="125" spans="1:10" ht="12" customHeight="1">
      <c r="A125" s="673" t="s">
        <v>257</v>
      </c>
      <c r="C125" s="725" t="s">
        <v>354</v>
      </c>
      <c r="D125" s="726">
        <f>SUM(D119:D124)</f>
        <v>0</v>
      </c>
      <c r="E125" s="787">
        <f t="shared" ref="E125:J125" si="14">SUM(E119:E124)</f>
        <v>0</v>
      </c>
      <c r="F125" s="728">
        <f t="shared" si="14"/>
        <v>0</v>
      </c>
      <c r="G125" s="728">
        <f t="shared" si="14"/>
        <v>0</v>
      </c>
      <c r="H125" s="728">
        <f t="shared" si="14"/>
        <v>0</v>
      </c>
      <c r="I125" s="788">
        <f t="shared" si="14"/>
        <v>0</v>
      </c>
      <c r="J125" s="726">
        <f t="shared" si="14"/>
        <v>0</v>
      </c>
    </row>
    <row r="126" spans="1:10" ht="4.1500000000000004" customHeight="1">
      <c r="A126" s="730"/>
    </row>
    <row r="127" spans="1:10" ht="12" customHeight="1">
      <c r="A127" s="673">
        <v>2017</v>
      </c>
      <c r="C127" s="691" t="s">
        <v>355</v>
      </c>
      <c r="D127" s="782">
        <v>0</v>
      </c>
      <c r="E127" s="793">
        <v>0</v>
      </c>
      <c r="F127" s="794">
        <v>0</v>
      </c>
      <c r="G127" s="794">
        <v>0</v>
      </c>
      <c r="H127" s="794">
        <v>0</v>
      </c>
      <c r="I127" s="795">
        <v>0</v>
      </c>
      <c r="J127" s="692">
        <f t="shared" ref="J127:J129" si="15">D127-SUM(E127:I127)</f>
        <v>0</v>
      </c>
    </row>
    <row r="128" spans="1:10" ht="12" customHeight="1">
      <c r="A128" s="673">
        <v>2018</v>
      </c>
      <c r="C128" s="699" t="s">
        <v>356</v>
      </c>
      <c r="D128" s="784">
        <v>0</v>
      </c>
      <c r="E128" s="797">
        <v>0</v>
      </c>
      <c r="F128" s="798">
        <v>0</v>
      </c>
      <c r="G128" s="798">
        <v>0</v>
      </c>
      <c r="H128" s="798">
        <v>0</v>
      </c>
      <c r="I128" s="799">
        <v>0</v>
      </c>
      <c r="J128" s="700">
        <f t="shared" si="15"/>
        <v>0</v>
      </c>
    </row>
    <row r="129" spans="1:10" ht="12" customHeight="1">
      <c r="A129" s="673">
        <v>2019</v>
      </c>
      <c r="C129" s="699" t="s">
        <v>357</v>
      </c>
      <c r="D129" s="784"/>
      <c r="E129" s="797">
        <v>0</v>
      </c>
      <c r="F129" s="798">
        <v>0</v>
      </c>
      <c r="G129" s="798">
        <v>0</v>
      </c>
      <c r="H129" s="798">
        <v>0</v>
      </c>
      <c r="I129" s="799">
        <v>0</v>
      </c>
      <c r="J129" s="700">
        <f t="shared" si="15"/>
        <v>0</v>
      </c>
    </row>
    <row r="130" spans="1:10" ht="12" customHeight="1">
      <c r="A130" s="690" t="s">
        <v>250</v>
      </c>
      <c r="C130" s="706" t="s">
        <v>396</v>
      </c>
      <c r="D130" s="707">
        <f>SUM(D127:D129)</f>
        <v>0</v>
      </c>
      <c r="E130" s="707">
        <f t="shared" ref="E130:J130" si="16">SUM(E127:E129)</f>
        <v>0</v>
      </c>
      <c r="F130" s="707">
        <f t="shared" si="16"/>
        <v>0</v>
      </c>
      <c r="G130" s="707">
        <f t="shared" si="16"/>
        <v>0</v>
      </c>
      <c r="H130" s="707">
        <f t="shared" si="16"/>
        <v>0</v>
      </c>
      <c r="I130" s="707">
        <f t="shared" si="16"/>
        <v>0</v>
      </c>
      <c r="J130" s="707">
        <f t="shared" si="16"/>
        <v>0</v>
      </c>
    </row>
    <row r="131" spans="1:10" s="823" customFormat="1" ht="15">
      <c r="A131" s="673">
        <v>2020</v>
      </c>
      <c r="B131" s="674"/>
      <c r="C131" s="691" t="s">
        <v>359</v>
      </c>
      <c r="D131" s="753">
        <f>'T2 NSA'!C70</f>
        <v>0</v>
      </c>
      <c r="E131" s="793">
        <v>0</v>
      </c>
      <c r="F131" s="794">
        <v>0</v>
      </c>
      <c r="G131" s="794">
        <v>0</v>
      </c>
      <c r="H131" s="794">
        <v>0</v>
      </c>
      <c r="I131" s="795">
        <v>0</v>
      </c>
      <c r="J131" s="692">
        <f t="shared" ref="J131:J135" si="17">D131-SUM(E131:I131)</f>
        <v>0</v>
      </c>
    </row>
    <row r="132" spans="1:10" ht="12" customHeight="1">
      <c r="A132" s="673">
        <v>2021</v>
      </c>
      <c r="C132" s="699" t="s">
        <v>360</v>
      </c>
      <c r="D132" s="754">
        <f>'T2 NSA'!D70</f>
        <v>0</v>
      </c>
      <c r="E132" s="815"/>
      <c r="F132" s="798">
        <v>0</v>
      </c>
      <c r="G132" s="798">
        <v>0</v>
      </c>
      <c r="H132" s="798">
        <v>0</v>
      </c>
      <c r="I132" s="799">
        <v>0</v>
      </c>
      <c r="J132" s="700">
        <f t="shared" si="17"/>
        <v>0</v>
      </c>
    </row>
    <row r="133" spans="1:10" ht="12" customHeight="1">
      <c r="A133" s="673">
        <v>2022</v>
      </c>
      <c r="C133" s="699" t="s">
        <v>361</v>
      </c>
      <c r="D133" s="754">
        <f>'T2 NSA'!E70</f>
        <v>0</v>
      </c>
      <c r="E133" s="815"/>
      <c r="F133" s="816"/>
      <c r="G133" s="855">
        <v>0</v>
      </c>
      <c r="H133" s="855">
        <v>0</v>
      </c>
      <c r="I133" s="856">
        <v>0</v>
      </c>
      <c r="J133" s="700">
        <f t="shared" si="17"/>
        <v>0</v>
      </c>
    </row>
    <row r="134" spans="1:10" ht="12" customHeight="1">
      <c r="A134" s="673">
        <v>2023</v>
      </c>
      <c r="C134" s="699" t="s">
        <v>362</v>
      </c>
      <c r="D134" s="754">
        <f>'T2 NSA'!F70</f>
        <v>0</v>
      </c>
      <c r="E134" s="815"/>
      <c r="F134" s="816"/>
      <c r="G134" s="816"/>
      <c r="H134" s="798">
        <v>0</v>
      </c>
      <c r="I134" s="799">
        <v>0</v>
      </c>
      <c r="J134" s="700">
        <f t="shared" si="17"/>
        <v>0</v>
      </c>
    </row>
    <row r="135" spans="1:10" ht="12" customHeight="1">
      <c r="A135" s="673">
        <v>2024</v>
      </c>
      <c r="C135" s="719" t="s">
        <v>363</v>
      </c>
      <c r="D135" s="755">
        <f>'T2 NSA'!G70</f>
        <v>0</v>
      </c>
      <c r="E135" s="820"/>
      <c r="F135" s="821"/>
      <c r="G135" s="821"/>
      <c r="H135" s="821"/>
      <c r="I135" s="822">
        <v>0</v>
      </c>
      <c r="J135" s="720">
        <f t="shared" si="17"/>
        <v>0</v>
      </c>
    </row>
    <row r="136" spans="1:10" ht="12" customHeight="1">
      <c r="A136" s="673" t="s">
        <v>257</v>
      </c>
      <c r="C136" s="725" t="s">
        <v>364</v>
      </c>
      <c r="D136" s="726">
        <f>SUM(D130:D135)</f>
        <v>0</v>
      </c>
      <c r="E136" s="787">
        <f t="shared" ref="E136:J136" si="18">SUM(E130:E135)</f>
        <v>0</v>
      </c>
      <c r="F136" s="728">
        <f t="shared" si="18"/>
        <v>0</v>
      </c>
      <c r="G136" s="728">
        <f t="shared" si="18"/>
        <v>0</v>
      </c>
      <c r="H136" s="728">
        <f t="shared" si="18"/>
        <v>0</v>
      </c>
      <c r="I136" s="788">
        <f t="shared" si="18"/>
        <v>0</v>
      </c>
      <c r="J136" s="726">
        <f t="shared" si="18"/>
        <v>0</v>
      </c>
    </row>
    <row r="137" spans="1:10" ht="4.1500000000000004" customHeight="1">
      <c r="A137" s="730"/>
    </row>
    <row r="138" spans="1:10" ht="12" customHeight="1">
      <c r="A138" s="673">
        <v>2017</v>
      </c>
      <c r="C138" s="691" t="s">
        <v>365</v>
      </c>
      <c r="D138" s="782">
        <v>0</v>
      </c>
      <c r="E138" s="793">
        <v>0</v>
      </c>
      <c r="F138" s="794">
        <v>0</v>
      </c>
      <c r="G138" s="794">
        <v>0</v>
      </c>
      <c r="H138" s="794">
        <v>0</v>
      </c>
      <c r="I138" s="795">
        <v>0</v>
      </c>
      <c r="J138" s="692">
        <f t="shared" ref="J138:J140" si="19">D138-SUM(E138:I138)</f>
        <v>0</v>
      </c>
    </row>
    <row r="139" spans="1:10" ht="12" customHeight="1">
      <c r="A139" s="673">
        <v>2018</v>
      </c>
      <c r="C139" s="699" t="s">
        <v>366</v>
      </c>
      <c r="D139" s="825">
        <v>0</v>
      </c>
      <c r="E139" s="797">
        <v>0</v>
      </c>
      <c r="F139" s="798">
        <v>0</v>
      </c>
      <c r="G139" s="798">
        <v>0</v>
      </c>
      <c r="H139" s="798">
        <v>0</v>
      </c>
      <c r="I139" s="799">
        <v>0</v>
      </c>
      <c r="J139" s="700">
        <f t="shared" si="19"/>
        <v>0</v>
      </c>
    </row>
    <row r="140" spans="1:10" ht="12" customHeight="1">
      <c r="A140" s="673">
        <v>2019</v>
      </c>
      <c r="C140" s="699" t="s">
        <v>367</v>
      </c>
      <c r="D140" s="700"/>
      <c r="E140" s="797">
        <v>0</v>
      </c>
      <c r="F140" s="798">
        <v>0</v>
      </c>
      <c r="G140" s="798">
        <v>0</v>
      </c>
      <c r="H140" s="798">
        <v>0</v>
      </c>
      <c r="I140" s="799">
        <v>0</v>
      </c>
      <c r="J140" s="700">
        <f t="shared" si="19"/>
        <v>0</v>
      </c>
    </row>
    <row r="141" spans="1:10" ht="12" customHeight="1">
      <c r="A141" s="690" t="s">
        <v>250</v>
      </c>
      <c r="C141" s="706" t="s">
        <v>368</v>
      </c>
      <c r="D141" s="707">
        <f>SUM(D138:D140)</f>
        <v>0</v>
      </c>
      <c r="E141" s="707">
        <f t="shared" ref="E141:J141" si="20">SUM(E138:E140)</f>
        <v>0</v>
      </c>
      <c r="F141" s="707">
        <f t="shared" si="20"/>
        <v>0</v>
      </c>
      <c r="G141" s="707">
        <f t="shared" si="20"/>
        <v>0</v>
      </c>
      <c r="H141" s="707">
        <f t="shared" si="20"/>
        <v>0</v>
      </c>
      <c r="I141" s="707">
        <f t="shared" si="20"/>
        <v>0</v>
      </c>
      <c r="J141" s="707">
        <f t="shared" si="20"/>
        <v>0</v>
      </c>
    </row>
    <row r="142" spans="1:10" s="823" customFormat="1" ht="15">
      <c r="A142" s="673">
        <v>2020</v>
      </c>
      <c r="B142" s="674"/>
      <c r="C142" s="691" t="s">
        <v>369</v>
      </c>
      <c r="D142" s="753">
        <f>'T2 NSA'!C71</f>
        <v>0</v>
      </c>
      <c r="E142" s="793">
        <f>+D142</f>
        <v>0</v>
      </c>
      <c r="F142" s="794">
        <v>0</v>
      </c>
      <c r="G142" s="794">
        <v>0</v>
      </c>
      <c r="H142" s="814"/>
      <c r="I142" s="826"/>
      <c r="J142" s="697"/>
    </row>
    <row r="143" spans="1:10" ht="12" customHeight="1">
      <c r="A143" s="673">
        <v>2021</v>
      </c>
      <c r="C143" s="699" t="s">
        <v>370</v>
      </c>
      <c r="D143" s="754">
        <f>'T2 NSA'!D71</f>
        <v>0</v>
      </c>
      <c r="E143" s="815"/>
      <c r="F143" s="798">
        <v>0</v>
      </c>
      <c r="G143" s="798">
        <v>0</v>
      </c>
      <c r="H143" s="827">
        <f>D143</f>
        <v>0</v>
      </c>
      <c r="I143" s="828"/>
      <c r="J143" s="705"/>
    </row>
    <row r="144" spans="1:10" ht="12" customHeight="1">
      <c r="A144" s="673">
        <v>2022</v>
      </c>
      <c r="C144" s="699" t="s">
        <v>371</v>
      </c>
      <c r="D144" s="754">
        <f>'T2 NSA'!E71</f>
        <v>0</v>
      </c>
      <c r="E144" s="815"/>
      <c r="F144" s="816"/>
      <c r="G144" s="855">
        <v>0</v>
      </c>
      <c r="H144" s="855">
        <v>0</v>
      </c>
      <c r="I144" s="855">
        <f>D144</f>
        <v>0</v>
      </c>
      <c r="J144" s="705"/>
    </row>
    <row r="145" spans="1:10" ht="12" customHeight="1">
      <c r="A145" s="673">
        <v>2023</v>
      </c>
      <c r="C145" s="699" t="s">
        <v>372</v>
      </c>
      <c r="D145" s="754">
        <f>'T2 NSA'!F71</f>
        <v>0</v>
      </c>
      <c r="E145" s="815"/>
      <c r="F145" s="816"/>
      <c r="G145" s="816"/>
      <c r="H145" s="798">
        <v>0</v>
      </c>
      <c r="I145" s="798">
        <v>0</v>
      </c>
      <c r="J145" s="700">
        <f>D145</f>
        <v>0</v>
      </c>
    </row>
    <row r="146" spans="1:10" ht="12" customHeight="1">
      <c r="A146" s="673">
        <v>2024</v>
      </c>
      <c r="C146" s="719" t="s">
        <v>373</v>
      </c>
      <c r="D146" s="755">
        <f>'T2 NSA'!G71</f>
        <v>0</v>
      </c>
      <c r="E146" s="820"/>
      <c r="F146" s="821"/>
      <c r="G146" s="821"/>
      <c r="H146" s="821"/>
      <c r="I146" s="829">
        <v>0</v>
      </c>
      <c r="J146" s="720">
        <f>D146</f>
        <v>0</v>
      </c>
    </row>
    <row r="147" spans="1:10" ht="12" customHeight="1">
      <c r="A147" s="673" t="s">
        <v>257</v>
      </c>
      <c r="C147" s="725" t="s">
        <v>374</v>
      </c>
      <c r="D147" s="726">
        <f>SUM(D141:D146)</f>
        <v>0</v>
      </c>
      <c r="E147" s="787">
        <f t="shared" ref="E147:J147" si="21">SUM(E141:E146)</f>
        <v>0</v>
      </c>
      <c r="F147" s="728">
        <f t="shared" si="21"/>
        <v>0</v>
      </c>
      <c r="G147" s="728">
        <f t="shared" si="21"/>
        <v>0</v>
      </c>
      <c r="H147" s="728">
        <f t="shared" si="21"/>
        <v>0</v>
      </c>
      <c r="I147" s="788">
        <f t="shared" si="21"/>
        <v>0</v>
      </c>
      <c r="J147" s="726">
        <f t="shared" si="21"/>
        <v>0</v>
      </c>
    </row>
    <row r="148" spans="1:10" ht="4.1500000000000004" customHeight="1">
      <c r="A148" s="730"/>
    </row>
    <row r="149" spans="1:10" ht="12" customHeight="1">
      <c r="A149" s="673">
        <v>2017</v>
      </c>
      <c r="C149" s="691" t="s">
        <v>375</v>
      </c>
      <c r="D149" s="697"/>
      <c r="E149" s="757"/>
      <c r="F149" s="695"/>
      <c r="G149" s="695"/>
      <c r="H149" s="695"/>
      <c r="I149" s="783"/>
      <c r="J149" s="697"/>
    </row>
    <row r="150" spans="1:10" ht="12" customHeight="1">
      <c r="A150" s="673">
        <v>2018</v>
      </c>
      <c r="C150" s="699" t="s">
        <v>376</v>
      </c>
      <c r="D150" s="705"/>
      <c r="E150" s="758"/>
      <c r="F150" s="703"/>
      <c r="G150" s="703"/>
      <c r="H150" s="703"/>
      <c r="I150" s="785"/>
      <c r="J150" s="705"/>
    </row>
    <row r="151" spans="1:10" ht="12" customHeight="1">
      <c r="A151" s="673">
        <v>2019</v>
      </c>
      <c r="C151" s="699" t="s">
        <v>377</v>
      </c>
      <c r="D151" s="705"/>
      <c r="E151" s="758"/>
      <c r="F151" s="703"/>
      <c r="G151" s="703"/>
      <c r="H151" s="703"/>
      <c r="I151" s="704"/>
      <c r="J151" s="705"/>
    </row>
    <row r="152" spans="1:10" ht="12" customHeight="1">
      <c r="A152" s="690" t="s">
        <v>250</v>
      </c>
      <c r="C152" s="706" t="s">
        <v>378</v>
      </c>
      <c r="D152" s="712"/>
      <c r="E152" s="712"/>
      <c r="F152" s="712"/>
      <c r="G152" s="712"/>
      <c r="H152" s="712"/>
      <c r="I152" s="712"/>
      <c r="J152" s="712"/>
    </row>
    <row r="153" spans="1:10" s="823" customFormat="1" ht="15">
      <c r="A153" s="673">
        <v>2020</v>
      </c>
      <c r="B153" s="674"/>
      <c r="C153" s="691" t="s">
        <v>379</v>
      </c>
      <c r="D153" s="768"/>
      <c r="E153" s="757"/>
      <c r="F153" s="695"/>
      <c r="G153" s="695"/>
      <c r="H153" s="695"/>
      <c r="I153" s="783"/>
      <c r="J153" s="697"/>
    </row>
    <row r="154" spans="1:10" ht="12" customHeight="1">
      <c r="A154" s="673">
        <v>2021</v>
      </c>
      <c r="C154" s="699" t="s">
        <v>380</v>
      </c>
      <c r="D154" s="769"/>
      <c r="E154" s="758"/>
      <c r="F154" s="703"/>
      <c r="G154" s="703"/>
      <c r="H154" s="703"/>
      <c r="I154" s="785"/>
      <c r="J154" s="705"/>
    </row>
    <row r="155" spans="1:10" ht="12" customHeight="1">
      <c r="A155" s="673">
        <v>2022</v>
      </c>
      <c r="C155" s="699" t="s">
        <v>381</v>
      </c>
      <c r="D155" s="769"/>
      <c r="E155" s="758"/>
      <c r="F155" s="703"/>
      <c r="G155" s="703"/>
      <c r="H155" s="703"/>
      <c r="I155" s="703"/>
      <c r="J155" s="705"/>
    </row>
    <row r="156" spans="1:10" ht="12" customHeight="1">
      <c r="A156" s="673">
        <v>2023</v>
      </c>
      <c r="C156" s="699" t="s">
        <v>382</v>
      </c>
      <c r="D156" s="769"/>
      <c r="E156" s="758"/>
      <c r="F156" s="703"/>
      <c r="G156" s="703"/>
      <c r="H156" s="703"/>
      <c r="I156" s="703"/>
      <c r="J156" s="705"/>
    </row>
    <row r="157" spans="1:10" ht="12" customHeight="1">
      <c r="A157" s="673">
        <v>2024</v>
      </c>
      <c r="C157" s="719" t="s">
        <v>383</v>
      </c>
      <c r="D157" s="770"/>
      <c r="E157" s="762"/>
      <c r="F157" s="763"/>
      <c r="G157" s="763"/>
      <c r="H157" s="763"/>
      <c r="I157" s="763"/>
      <c r="J157" s="771"/>
    </row>
    <row r="158" spans="1:10" ht="12" customHeight="1">
      <c r="A158" s="673" t="s">
        <v>257</v>
      </c>
      <c r="C158" s="725" t="s">
        <v>384</v>
      </c>
      <c r="D158" s="807"/>
      <c r="E158" s="801"/>
      <c r="F158" s="802"/>
      <c r="G158" s="802"/>
      <c r="H158" s="802"/>
      <c r="I158" s="808"/>
      <c r="J158" s="807"/>
    </row>
    <row r="159" spans="1:10" ht="4.1500000000000004" customHeight="1">
      <c r="A159" s="730"/>
    </row>
    <row r="160" spans="1:10" ht="12" customHeight="1">
      <c r="A160" s="673">
        <v>2020</v>
      </c>
      <c r="C160" s="772" t="s">
        <v>385</v>
      </c>
      <c r="D160" s="749">
        <f>'T2 NSA'!C63</f>
        <v>0</v>
      </c>
      <c r="E160" s="793">
        <v>0</v>
      </c>
      <c r="F160" s="794">
        <v>0</v>
      </c>
      <c r="G160" s="794">
        <v>0</v>
      </c>
      <c r="H160" s="794">
        <v>0</v>
      </c>
      <c r="I160" s="795">
        <v>0</v>
      </c>
      <c r="J160" s="692">
        <f t="shared" ref="J160:J164" si="22">D160-SUM(E160:I160)</f>
        <v>0</v>
      </c>
    </row>
    <row r="161" spans="1:12" ht="12" customHeight="1">
      <c r="A161" s="673">
        <v>2021</v>
      </c>
      <c r="C161" s="773" t="s">
        <v>386</v>
      </c>
      <c r="D161" s="750">
        <f>'T2 NSA'!D63</f>
        <v>0</v>
      </c>
      <c r="E161" s="811"/>
      <c r="F161" s="798">
        <v>0</v>
      </c>
      <c r="G161" s="798">
        <v>0</v>
      </c>
      <c r="H161" s="798">
        <v>0</v>
      </c>
      <c r="I161" s="799">
        <v>0</v>
      </c>
      <c r="J161" s="700">
        <f t="shared" si="22"/>
        <v>0</v>
      </c>
    </row>
    <row r="162" spans="1:12" ht="12" customHeight="1">
      <c r="A162" s="673">
        <v>2022</v>
      </c>
      <c r="C162" s="773" t="s">
        <v>387</v>
      </c>
      <c r="D162" s="750">
        <f>'T2 NSA'!E63</f>
        <v>0</v>
      </c>
      <c r="E162" s="811"/>
      <c r="F162" s="830"/>
      <c r="G162" s="798">
        <v>0</v>
      </c>
      <c r="H162" s="798">
        <v>0</v>
      </c>
      <c r="I162" s="799">
        <v>0</v>
      </c>
      <c r="J162" s="700">
        <f t="shared" si="22"/>
        <v>0</v>
      </c>
    </row>
    <row r="163" spans="1:12" ht="12" customHeight="1">
      <c r="A163" s="673">
        <v>2023</v>
      </c>
      <c r="C163" s="773" t="s">
        <v>388</v>
      </c>
      <c r="D163" s="750">
        <f>'T2 NSA'!F63</f>
        <v>0</v>
      </c>
      <c r="E163" s="811"/>
      <c r="F163" s="830"/>
      <c r="G163" s="830"/>
      <c r="H163" s="798">
        <v>0</v>
      </c>
      <c r="I163" s="799">
        <v>0</v>
      </c>
      <c r="J163" s="700">
        <f t="shared" si="22"/>
        <v>0</v>
      </c>
    </row>
    <row r="164" spans="1:12" ht="12" customHeight="1">
      <c r="A164" s="673">
        <v>2024</v>
      </c>
      <c r="C164" s="774" t="s">
        <v>389</v>
      </c>
      <c r="D164" s="751">
        <f>'T2 NSA'!G63</f>
        <v>0</v>
      </c>
      <c r="E164" s="831"/>
      <c r="F164" s="832"/>
      <c r="G164" s="832"/>
      <c r="H164" s="832"/>
      <c r="I164" s="822">
        <v>0</v>
      </c>
      <c r="J164" s="720">
        <f t="shared" si="22"/>
        <v>0</v>
      </c>
    </row>
    <row r="165" spans="1:12" ht="12" customHeight="1">
      <c r="A165" s="673" t="s">
        <v>257</v>
      </c>
      <c r="C165" s="725" t="s">
        <v>390</v>
      </c>
      <c r="D165" s="726">
        <f>SUM(D160:D164)</f>
        <v>0</v>
      </c>
      <c r="E165" s="787">
        <f t="shared" ref="E165:J165" si="23">SUM(E160:E164)</f>
        <v>0</v>
      </c>
      <c r="F165" s="728">
        <f t="shared" si="23"/>
        <v>0</v>
      </c>
      <c r="G165" s="728">
        <f t="shared" si="23"/>
        <v>0</v>
      </c>
      <c r="H165" s="728">
        <f t="shared" si="23"/>
        <v>0</v>
      </c>
      <c r="I165" s="788">
        <f t="shared" si="23"/>
        <v>0</v>
      </c>
      <c r="J165" s="726">
        <f t="shared" si="23"/>
        <v>0</v>
      </c>
    </row>
    <row r="166" spans="1:12" ht="3" customHeight="1">
      <c r="A166" s="756"/>
      <c r="B166" s="1329"/>
    </row>
    <row r="167" spans="1:12" s="1329" customFormat="1" ht="12" customHeight="1">
      <c r="A167" s="756">
        <v>2020</v>
      </c>
      <c r="B167" s="1330"/>
      <c r="C167" s="772" t="s">
        <v>437</v>
      </c>
      <c r="D167" s="851"/>
      <c r="E167" s="757"/>
      <c r="F167" s="695"/>
      <c r="G167" s="695"/>
      <c r="H167" s="695"/>
      <c r="I167" s="696"/>
      <c r="J167" s="697"/>
      <c r="L167" s="1331"/>
    </row>
    <row r="168" spans="1:12" s="1329" customFormat="1" ht="12" customHeight="1">
      <c r="A168" s="756">
        <v>2021</v>
      </c>
      <c r="B168" s="1330"/>
      <c r="C168" s="773" t="s">
        <v>438</v>
      </c>
      <c r="D168" s="852"/>
      <c r="E168" s="758"/>
      <c r="F168" s="703"/>
      <c r="G168" s="703"/>
      <c r="H168" s="703"/>
      <c r="I168" s="704"/>
      <c r="J168" s="705"/>
      <c r="L168" s="1331"/>
    </row>
    <row r="169" spans="1:12" s="1329" customFormat="1" ht="12" customHeight="1">
      <c r="A169" s="756">
        <v>2022</v>
      </c>
      <c r="B169" s="1330"/>
      <c r="C169" s="773" t="s">
        <v>439</v>
      </c>
      <c r="D169" s="852"/>
      <c r="E169" s="758"/>
      <c r="F169" s="703"/>
      <c r="G169" s="703"/>
      <c r="H169" s="703"/>
      <c r="I169" s="704"/>
      <c r="J169" s="705"/>
      <c r="L169" s="1331"/>
    </row>
    <row r="170" spans="1:12" s="1329" customFormat="1" ht="12" customHeight="1">
      <c r="A170" s="756">
        <v>2023</v>
      </c>
      <c r="B170" s="1330"/>
      <c r="C170" s="773" t="s">
        <v>440</v>
      </c>
      <c r="D170" s="852"/>
      <c r="E170" s="758"/>
      <c r="F170" s="703"/>
      <c r="G170" s="703"/>
      <c r="H170" s="703"/>
      <c r="I170" s="704"/>
      <c r="J170" s="705"/>
      <c r="L170" s="1331"/>
    </row>
    <row r="171" spans="1:12" s="1329" customFormat="1" ht="12" customHeight="1">
      <c r="A171" s="756">
        <v>2024</v>
      </c>
      <c r="B171" s="1330"/>
      <c r="C171" s="774" t="s">
        <v>441</v>
      </c>
      <c r="D171" s="853"/>
      <c r="E171" s="762"/>
      <c r="F171" s="763"/>
      <c r="G171" s="763"/>
      <c r="H171" s="763"/>
      <c r="I171" s="1332"/>
      <c r="J171" s="771"/>
      <c r="L171" s="1331"/>
    </row>
    <row r="172" spans="1:12" s="1329" customFormat="1" ht="12" customHeight="1">
      <c r="A172" s="756" t="s">
        <v>257</v>
      </c>
      <c r="B172" s="1330"/>
      <c r="C172" s="1333" t="s">
        <v>442</v>
      </c>
      <c r="D172" s="807"/>
      <c r="E172" s="842"/>
      <c r="F172" s="802"/>
      <c r="G172" s="802"/>
      <c r="H172" s="802"/>
      <c r="I172" s="843"/>
      <c r="J172" s="807"/>
      <c r="L172" s="1331"/>
    </row>
    <row r="173" spans="1:12" ht="4.1500000000000004" customHeight="1">
      <c r="C173" s="775"/>
      <c r="D173" s="775"/>
      <c r="E173" s="775"/>
      <c r="F173" s="776"/>
      <c r="G173" s="775"/>
      <c r="H173" s="775"/>
      <c r="I173" s="775"/>
      <c r="J173" s="775"/>
    </row>
    <row r="174" spans="1:12" ht="3" customHeight="1"/>
    <row r="175" spans="1:12" ht="12" customHeight="1">
      <c r="B175" s="688"/>
      <c r="C175" s="725" t="s">
        <v>391</v>
      </c>
      <c r="D175" s="726">
        <f>D17+D28+D35+D42+D49+D56+D63+D70+D75+D86+D97+D114+D125+D136+D147+D158+D165+D172</f>
        <v>-794797.95871023403</v>
      </c>
      <c r="E175" s="727">
        <f t="shared" ref="E175:J175" si="24">E17+E28+E35+E42+E49+E56+E63+E70+E75+E86+E97+E114+E125+E136+E147+E158+E165+E172</f>
        <v>-670776.53576175135</v>
      </c>
      <c r="F175" s="728">
        <f t="shared" si="24"/>
        <v>-13780.158105386963</v>
      </c>
      <c r="G175" s="728">
        <f t="shared" si="24"/>
        <v>-13780.158105386963</v>
      </c>
      <c r="H175" s="728">
        <f t="shared" si="24"/>
        <v>-13780.158105386963</v>
      </c>
      <c r="I175" s="729">
        <f t="shared" si="24"/>
        <v>-13780.158105386963</v>
      </c>
      <c r="J175" s="726">
        <f t="shared" si="24"/>
        <v>-68900.790526934827</v>
      </c>
      <c r="L175" s="698"/>
    </row>
    <row r="176" spans="1:12" ht="3" customHeight="1"/>
    <row r="177" spans="3:10" ht="12" customHeight="1">
      <c r="C177" s="1" t="s">
        <v>392</v>
      </c>
    </row>
    <row r="178" spans="3:10" ht="12" customHeight="1">
      <c r="C178" s="1" t="s">
        <v>393</v>
      </c>
      <c r="D178" s="777"/>
      <c r="E178" s="778"/>
      <c r="F178" s="778"/>
      <c r="G178" s="778"/>
      <c r="H178" s="778"/>
      <c r="I178" s="778"/>
      <c r="J178" s="778"/>
    </row>
  </sheetData>
  <autoFilter ref="A8:J172"/>
  <mergeCells count="1">
    <mergeCell ref="C1:J1"/>
  </mergeCells>
  <pageMargins left="0.7" right="0.7" top="0.75" bottom="0.75" header="0.3" footer="0.3"/>
  <pageSetup paperSize="9" scale="7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V131"/>
  <sheetViews>
    <sheetView showGridLines="0" zoomScale="90" zoomScaleNormal="90" workbookViewId="0">
      <selection activeCell="H127" sqref="H127"/>
    </sheetView>
  </sheetViews>
  <sheetFormatPr defaultColWidth="8.85546875" defaultRowHeight="12"/>
  <cols>
    <col min="1" max="1" width="29.7109375" style="857" customWidth="1"/>
    <col min="2" max="2" width="47.7109375" style="857" bestFit="1" customWidth="1"/>
    <col min="3" max="6" width="11.85546875" style="857" customWidth="1"/>
    <col min="7" max="18" width="8.5703125" style="857" customWidth="1"/>
    <col min="19" max="19" width="11.42578125" style="857" bestFit="1" customWidth="1"/>
    <col min="20" max="16384" width="8.85546875" style="857"/>
  </cols>
  <sheetData>
    <row r="1" spans="1:22">
      <c r="A1" s="1433" t="s">
        <v>397</v>
      </c>
      <c r="B1" s="1433"/>
      <c r="C1" s="1433"/>
      <c r="D1" s="1433"/>
      <c r="E1" s="1433"/>
      <c r="F1" s="1433"/>
      <c r="G1" s="1433"/>
      <c r="H1" s="1433"/>
      <c r="I1" s="1433"/>
      <c r="J1" s="1433"/>
      <c r="K1" s="1433"/>
      <c r="L1" s="1433"/>
      <c r="M1" s="1433"/>
      <c r="N1" s="1433"/>
      <c r="O1" s="1433"/>
      <c r="P1" s="1433"/>
      <c r="Q1" s="1433"/>
      <c r="R1" s="1433"/>
      <c r="S1" s="675"/>
      <c r="T1" s="675"/>
      <c r="U1" s="675"/>
      <c r="V1" s="675"/>
    </row>
    <row r="3" spans="1:22">
      <c r="A3" s="858" t="str">
        <f>'T1'!A3</f>
        <v>Hungary</v>
      </c>
      <c r="B3" s="859"/>
      <c r="C3" s="859"/>
      <c r="D3" s="859"/>
    </row>
    <row r="5" spans="1:22">
      <c r="A5" s="857" t="s">
        <v>398</v>
      </c>
      <c r="R5" s="860"/>
    </row>
    <row r="6" spans="1:22" ht="26.45" customHeight="1">
      <c r="A6" s="1434" t="s">
        <v>399</v>
      </c>
      <c r="B6" s="1436" t="s">
        <v>400</v>
      </c>
      <c r="C6" s="1438" t="s">
        <v>401</v>
      </c>
      <c r="D6" s="1439"/>
      <c r="E6" s="1440" t="s">
        <v>402</v>
      </c>
      <c r="F6" s="1439"/>
      <c r="G6" s="1441" t="s">
        <v>403</v>
      </c>
      <c r="H6" s="1442" t="s">
        <v>404</v>
      </c>
      <c r="I6" s="1443"/>
      <c r="J6" s="1443"/>
      <c r="K6" s="1443"/>
      <c r="L6" s="1443"/>
      <c r="M6" s="1443"/>
      <c r="N6" s="1443"/>
      <c r="O6" s="1443"/>
      <c r="P6" s="1443"/>
      <c r="Q6" s="1443"/>
      <c r="R6" s="1444"/>
    </row>
    <row r="7" spans="1:22" ht="27.95" customHeight="1">
      <c r="A7" s="1435"/>
      <c r="B7" s="1437"/>
      <c r="C7" s="861" t="s">
        <v>257</v>
      </c>
      <c r="D7" s="862" t="s">
        <v>405</v>
      </c>
      <c r="E7" s="863" t="s">
        <v>257</v>
      </c>
      <c r="F7" s="862" t="s">
        <v>405</v>
      </c>
      <c r="G7" s="1441" t="s">
        <v>406</v>
      </c>
      <c r="H7" s="864">
        <v>2014</v>
      </c>
      <c r="I7" s="865">
        <v>2015</v>
      </c>
      <c r="J7" s="865">
        <v>2016</v>
      </c>
      <c r="K7" s="865">
        <v>2017</v>
      </c>
      <c r="L7" s="865">
        <v>2018</v>
      </c>
      <c r="M7" s="865">
        <v>2019</v>
      </c>
      <c r="N7" s="865">
        <v>2020</v>
      </c>
      <c r="O7" s="865">
        <v>2021</v>
      </c>
      <c r="P7" s="865">
        <v>2022</v>
      </c>
      <c r="Q7" s="865">
        <v>2023</v>
      </c>
      <c r="R7" s="866">
        <v>2024</v>
      </c>
    </row>
    <row r="8" spans="1:22" s="869" customFormat="1">
      <c r="A8" s="1364" t="s">
        <v>443</v>
      </c>
      <c r="B8" s="1365" t="s">
        <v>444</v>
      </c>
      <c r="C8" s="1366">
        <v>2190782</v>
      </c>
      <c r="D8" s="1367">
        <v>803596</v>
      </c>
      <c r="E8" s="1366">
        <v>1095391</v>
      </c>
      <c r="F8" s="1367">
        <v>401798</v>
      </c>
      <c r="G8" s="1368" t="s">
        <v>407</v>
      </c>
      <c r="H8" s="1369">
        <v>0</v>
      </c>
      <c r="I8" s="1370">
        <v>0</v>
      </c>
      <c r="J8" s="1370">
        <v>148905.28</v>
      </c>
      <c r="K8" s="1370">
        <v>-61897.32</v>
      </c>
      <c r="L8" s="1370">
        <v>0</v>
      </c>
      <c r="M8" s="1371">
        <v>0</v>
      </c>
      <c r="N8" s="868"/>
      <c r="O8" s="868"/>
      <c r="P8" s="868"/>
      <c r="Q8" s="868"/>
      <c r="R8" s="867"/>
      <c r="S8" s="1402"/>
      <c r="T8" s="1402"/>
      <c r="U8" s="1402"/>
      <c r="V8" s="1402"/>
    </row>
    <row r="9" spans="1:22">
      <c r="A9" s="1372" t="s">
        <v>445</v>
      </c>
      <c r="B9" s="1373" t="s">
        <v>446</v>
      </c>
      <c r="C9" s="1374">
        <v>2314000</v>
      </c>
      <c r="D9" s="1375">
        <v>2314000</v>
      </c>
      <c r="E9" s="1374">
        <v>1966900</v>
      </c>
      <c r="F9" s="1375">
        <v>1966900</v>
      </c>
      <c r="G9" s="1376" t="s">
        <v>407</v>
      </c>
      <c r="H9" s="1377">
        <v>0</v>
      </c>
      <c r="I9" s="1378">
        <v>0</v>
      </c>
      <c r="J9" s="1378">
        <v>0</v>
      </c>
      <c r="K9" s="1378">
        <v>775073.1100000001</v>
      </c>
      <c r="L9" s="1378">
        <v>0</v>
      </c>
      <c r="M9" s="1379">
        <v>210978.52</v>
      </c>
      <c r="N9" s="873"/>
      <c r="O9" s="873"/>
      <c r="P9" s="873"/>
      <c r="Q9" s="873"/>
      <c r="R9" s="874"/>
      <c r="S9" s="1402"/>
      <c r="T9" s="1402"/>
      <c r="U9" s="1402"/>
      <c r="V9" s="1402"/>
    </row>
    <row r="10" spans="1:22">
      <c r="A10" s="1372" t="s">
        <v>447</v>
      </c>
      <c r="B10" s="1373" t="s">
        <v>448</v>
      </c>
      <c r="C10" s="1374">
        <v>1807537.65</v>
      </c>
      <c r="D10" s="1375">
        <v>805000</v>
      </c>
      <c r="E10" s="1374">
        <v>1536406.5</v>
      </c>
      <c r="F10" s="1375">
        <v>684250.00000000012</v>
      </c>
      <c r="G10" s="1376" t="s">
        <v>407</v>
      </c>
      <c r="H10" s="1377">
        <v>0</v>
      </c>
      <c r="I10" s="1378">
        <v>0</v>
      </c>
      <c r="J10" s="1378">
        <v>0</v>
      </c>
      <c r="K10" s="1378">
        <v>269634.34000000003</v>
      </c>
      <c r="L10" s="1378">
        <v>0</v>
      </c>
      <c r="M10" s="1379">
        <v>54136.480000000003</v>
      </c>
      <c r="N10" s="873"/>
      <c r="O10" s="872"/>
      <c r="P10" s="873"/>
      <c r="Q10" s="873"/>
      <c r="R10" s="874"/>
      <c r="S10" s="1402"/>
      <c r="T10" s="1402"/>
      <c r="U10" s="1402"/>
      <c r="V10" s="1402"/>
    </row>
    <row r="11" spans="1:22">
      <c r="A11" s="1372" t="s">
        <v>449</v>
      </c>
      <c r="B11" s="1373" t="s">
        <v>450</v>
      </c>
      <c r="C11" s="1374">
        <v>2212350</v>
      </c>
      <c r="D11" s="1375">
        <v>2212350</v>
      </c>
      <c r="E11" s="1374">
        <v>1106175</v>
      </c>
      <c r="F11" s="1375">
        <v>1106175</v>
      </c>
      <c r="G11" s="1376" t="s">
        <v>407</v>
      </c>
      <c r="H11" s="1377">
        <v>0</v>
      </c>
      <c r="I11" s="1378">
        <v>0</v>
      </c>
      <c r="J11" s="1378">
        <v>0</v>
      </c>
      <c r="K11" s="1378">
        <v>0</v>
      </c>
      <c r="L11" s="1378">
        <v>0</v>
      </c>
      <c r="M11" s="1379">
        <v>172577.21299999999</v>
      </c>
      <c r="N11" s="873"/>
      <c r="O11" s="873"/>
      <c r="P11" s="872"/>
      <c r="Q11" s="873"/>
      <c r="R11" s="874"/>
      <c r="S11" s="1402"/>
      <c r="T11" s="1402"/>
      <c r="U11" s="1402"/>
      <c r="V11" s="1402"/>
    </row>
    <row r="12" spans="1:22">
      <c r="A12" s="870"/>
      <c r="B12" s="871"/>
      <c r="C12" s="875"/>
      <c r="D12" s="876"/>
      <c r="E12" s="877"/>
      <c r="F12" s="874"/>
      <c r="G12" s="878"/>
      <c r="H12" s="879"/>
      <c r="I12" s="880"/>
      <c r="J12" s="880"/>
      <c r="K12" s="880"/>
      <c r="L12" s="880"/>
      <c r="M12" s="873"/>
      <c r="N12" s="873"/>
      <c r="O12" s="873"/>
      <c r="P12" s="873"/>
      <c r="Q12" s="873"/>
      <c r="R12" s="874"/>
    </row>
    <row r="13" spans="1:22">
      <c r="A13" s="870"/>
      <c r="B13" s="871"/>
      <c r="C13" s="875"/>
      <c r="D13" s="876"/>
      <c r="E13" s="877"/>
      <c r="F13" s="874"/>
      <c r="G13" s="878"/>
      <c r="H13" s="879"/>
      <c r="I13" s="880"/>
      <c r="J13" s="880"/>
      <c r="K13" s="880"/>
      <c r="L13" s="880"/>
      <c r="M13" s="873"/>
      <c r="N13" s="873"/>
      <c r="O13" s="873"/>
      <c r="P13" s="873"/>
      <c r="Q13" s="873"/>
      <c r="R13" s="874"/>
    </row>
    <row r="14" spans="1:22" ht="12.6" customHeight="1">
      <c r="A14" s="870"/>
      <c r="B14" s="871"/>
      <c r="C14" s="875"/>
      <c r="D14" s="876"/>
      <c r="E14" s="877"/>
      <c r="F14" s="874"/>
      <c r="G14" s="878"/>
      <c r="H14" s="879"/>
      <c r="I14" s="880"/>
      <c r="J14" s="880"/>
      <c r="K14" s="880"/>
      <c r="L14" s="880"/>
      <c r="M14" s="873"/>
      <c r="N14" s="873"/>
      <c r="O14" s="873"/>
      <c r="P14" s="873"/>
      <c r="Q14" s="873"/>
      <c r="R14" s="874"/>
    </row>
    <row r="15" spans="1:22">
      <c r="A15" s="881"/>
      <c r="B15" s="876"/>
      <c r="C15" s="875"/>
      <c r="D15" s="876"/>
      <c r="E15" s="877"/>
      <c r="F15" s="874"/>
      <c r="G15" s="878"/>
      <c r="H15" s="879"/>
      <c r="I15" s="880"/>
      <c r="J15" s="880"/>
      <c r="K15" s="880"/>
      <c r="L15" s="880"/>
      <c r="M15" s="873"/>
      <c r="N15" s="873"/>
      <c r="O15" s="873"/>
      <c r="P15" s="873"/>
      <c r="Q15" s="873"/>
      <c r="R15" s="874"/>
    </row>
    <row r="16" spans="1:22">
      <c r="A16" s="881"/>
      <c r="B16" s="876"/>
      <c r="C16" s="875"/>
      <c r="D16" s="876"/>
      <c r="E16" s="877"/>
      <c r="F16" s="874"/>
      <c r="G16" s="878"/>
      <c r="H16" s="879"/>
      <c r="I16" s="880"/>
      <c r="J16" s="880"/>
      <c r="K16" s="880"/>
      <c r="L16" s="880"/>
      <c r="M16" s="873"/>
      <c r="N16" s="873"/>
      <c r="O16" s="873"/>
      <c r="P16" s="873"/>
      <c r="Q16" s="873"/>
      <c r="R16" s="874"/>
    </row>
    <row r="17" spans="1:18">
      <c r="A17" s="881"/>
      <c r="B17" s="876"/>
      <c r="C17" s="875"/>
      <c r="D17" s="876"/>
      <c r="E17" s="877"/>
      <c r="F17" s="874"/>
      <c r="G17" s="878"/>
      <c r="H17" s="879"/>
      <c r="I17" s="880"/>
      <c r="J17" s="880"/>
      <c r="K17" s="880"/>
      <c r="L17" s="880"/>
      <c r="M17" s="873"/>
      <c r="N17" s="873"/>
      <c r="O17" s="873"/>
      <c r="P17" s="873"/>
      <c r="Q17" s="873"/>
      <c r="R17" s="874"/>
    </row>
    <row r="18" spans="1:18">
      <c r="A18" s="882"/>
      <c r="B18" s="883"/>
      <c r="C18" s="884"/>
      <c r="D18" s="883"/>
      <c r="E18" s="885"/>
      <c r="F18" s="886"/>
      <c r="G18" s="887"/>
      <c r="H18" s="888"/>
      <c r="I18" s="889"/>
      <c r="J18" s="889"/>
      <c r="K18" s="889"/>
      <c r="L18" s="889"/>
      <c r="M18" s="890"/>
      <c r="N18" s="890"/>
      <c r="O18" s="890"/>
      <c r="P18" s="890"/>
      <c r="Q18" s="890"/>
      <c r="R18" s="886"/>
    </row>
    <row r="19" spans="1:18" ht="14.45" hidden="1" customHeight="1">
      <c r="A19" s="891"/>
      <c r="B19" s="892"/>
      <c r="C19" s="891"/>
      <c r="D19" s="891"/>
      <c r="E19" s="893"/>
      <c r="F19" s="887"/>
      <c r="G19" s="887"/>
      <c r="H19" s="894"/>
      <c r="I19" s="887"/>
      <c r="J19" s="887"/>
      <c r="K19" s="887"/>
      <c r="L19" s="887"/>
      <c r="M19" s="887"/>
      <c r="N19" s="887"/>
      <c r="O19" s="887"/>
      <c r="P19" s="887"/>
      <c r="Q19" s="887"/>
      <c r="R19" s="887"/>
    </row>
    <row r="20" spans="1:18" ht="14.45" hidden="1" customHeight="1">
      <c r="A20" s="895"/>
      <c r="B20" s="896"/>
      <c r="C20" s="895"/>
      <c r="D20" s="895"/>
      <c r="E20" s="897"/>
      <c r="F20" s="898"/>
      <c r="G20" s="898"/>
      <c r="H20" s="899"/>
      <c r="I20" s="898"/>
      <c r="J20" s="898"/>
      <c r="K20" s="898"/>
      <c r="L20" s="898"/>
      <c r="M20" s="898"/>
      <c r="N20" s="898"/>
      <c r="O20" s="898"/>
      <c r="P20" s="898"/>
      <c r="Q20" s="898"/>
      <c r="R20" s="898"/>
    </row>
    <row r="21" spans="1:18" ht="14.45" hidden="1" customHeight="1">
      <c r="A21" s="895"/>
      <c r="B21" s="896"/>
      <c r="C21" s="895"/>
      <c r="D21" s="895"/>
      <c r="E21" s="897"/>
      <c r="F21" s="898"/>
      <c r="G21" s="898"/>
      <c r="H21" s="899"/>
      <c r="I21" s="898"/>
      <c r="J21" s="898"/>
      <c r="K21" s="898"/>
      <c r="L21" s="898"/>
      <c r="M21" s="898"/>
      <c r="N21" s="898"/>
      <c r="O21" s="898"/>
      <c r="P21" s="898"/>
      <c r="Q21" s="898"/>
      <c r="R21" s="898"/>
    </row>
    <row r="22" spans="1:18" ht="14.45" hidden="1" customHeight="1">
      <c r="A22" s="895"/>
      <c r="B22" s="896"/>
      <c r="C22" s="895"/>
      <c r="D22" s="895"/>
      <c r="E22" s="897"/>
      <c r="F22" s="898"/>
      <c r="G22" s="898"/>
      <c r="H22" s="899"/>
      <c r="I22" s="898"/>
      <c r="J22" s="898"/>
      <c r="K22" s="898"/>
      <c r="L22" s="898"/>
      <c r="M22" s="898"/>
      <c r="N22" s="898"/>
      <c r="O22" s="898"/>
      <c r="P22" s="898"/>
      <c r="Q22" s="898"/>
      <c r="R22" s="898"/>
    </row>
    <row r="23" spans="1:18" ht="14.45" hidden="1" customHeight="1">
      <c r="A23" s="895"/>
      <c r="B23" s="896"/>
      <c r="C23" s="895"/>
      <c r="D23" s="895"/>
      <c r="E23" s="897"/>
      <c r="F23" s="898"/>
      <c r="G23" s="898"/>
      <c r="H23" s="899"/>
      <c r="I23" s="898"/>
      <c r="J23" s="898"/>
      <c r="K23" s="898"/>
      <c r="L23" s="898"/>
      <c r="M23" s="898"/>
      <c r="N23" s="898"/>
      <c r="O23" s="898"/>
      <c r="P23" s="898"/>
      <c r="Q23" s="898"/>
      <c r="R23" s="898"/>
    </row>
    <row r="24" spans="1:18" ht="14.45" hidden="1" customHeight="1">
      <c r="A24" s="895"/>
      <c r="B24" s="896"/>
      <c r="C24" s="895"/>
      <c r="D24" s="895"/>
      <c r="E24" s="897"/>
      <c r="F24" s="898"/>
      <c r="G24" s="898"/>
      <c r="H24" s="899"/>
      <c r="I24" s="898"/>
      <c r="J24" s="898"/>
      <c r="K24" s="898"/>
      <c r="L24" s="898"/>
      <c r="M24" s="898"/>
      <c r="N24" s="898"/>
      <c r="O24" s="898"/>
      <c r="P24" s="898"/>
      <c r="Q24" s="898"/>
      <c r="R24" s="898"/>
    </row>
    <row r="25" spans="1:18" ht="14.45" hidden="1" customHeight="1">
      <c r="A25" s="895"/>
      <c r="B25" s="896"/>
      <c r="C25" s="895"/>
      <c r="D25" s="895"/>
      <c r="E25" s="897"/>
      <c r="F25" s="898"/>
      <c r="G25" s="898"/>
      <c r="H25" s="899"/>
      <c r="I25" s="898"/>
      <c r="J25" s="898"/>
      <c r="K25" s="898"/>
      <c r="L25" s="898"/>
      <c r="M25" s="898"/>
      <c r="N25" s="898"/>
      <c r="O25" s="898"/>
      <c r="P25" s="898"/>
      <c r="Q25" s="898"/>
      <c r="R25" s="898"/>
    </row>
    <row r="26" spans="1:18" ht="14.45" hidden="1" customHeight="1">
      <c r="A26" s="895"/>
      <c r="B26" s="896"/>
      <c r="C26" s="895"/>
      <c r="D26" s="895"/>
      <c r="E26" s="897"/>
      <c r="F26" s="898"/>
      <c r="G26" s="898"/>
      <c r="H26" s="899"/>
      <c r="I26" s="898"/>
      <c r="J26" s="898"/>
      <c r="K26" s="898"/>
      <c r="L26" s="898"/>
      <c r="M26" s="898"/>
      <c r="N26" s="898"/>
      <c r="O26" s="898"/>
      <c r="P26" s="898"/>
      <c r="Q26" s="898"/>
      <c r="R26" s="898"/>
    </row>
    <row r="27" spans="1:18" ht="14.45" hidden="1" customHeight="1">
      <c r="A27" s="895"/>
      <c r="B27" s="896"/>
      <c r="C27" s="895"/>
      <c r="D27" s="895"/>
      <c r="E27" s="897"/>
      <c r="F27" s="898"/>
      <c r="G27" s="898"/>
      <c r="H27" s="899"/>
      <c r="I27" s="898"/>
      <c r="J27" s="898"/>
      <c r="K27" s="898"/>
      <c r="L27" s="898"/>
      <c r="M27" s="898"/>
      <c r="N27" s="898"/>
      <c r="O27" s="898"/>
      <c r="P27" s="898"/>
      <c r="Q27" s="898"/>
      <c r="R27" s="898"/>
    </row>
    <row r="28" spans="1:18" ht="14.45" hidden="1" customHeight="1">
      <c r="A28" s="895"/>
      <c r="B28" s="896"/>
      <c r="C28" s="895"/>
      <c r="D28" s="895"/>
      <c r="E28" s="897"/>
      <c r="F28" s="898"/>
      <c r="G28" s="898"/>
      <c r="H28" s="899"/>
      <c r="I28" s="898"/>
      <c r="J28" s="898"/>
      <c r="K28" s="898"/>
      <c r="L28" s="898"/>
      <c r="M28" s="898"/>
      <c r="N28" s="898"/>
      <c r="O28" s="898"/>
      <c r="P28" s="898"/>
      <c r="Q28" s="898"/>
      <c r="R28" s="898"/>
    </row>
    <row r="29" spans="1:18" ht="14.45" hidden="1" customHeight="1">
      <c r="A29" s="895"/>
      <c r="B29" s="896"/>
      <c r="C29" s="895"/>
      <c r="D29" s="895"/>
      <c r="E29" s="897"/>
      <c r="F29" s="898"/>
      <c r="G29" s="898"/>
      <c r="H29" s="899"/>
      <c r="I29" s="898"/>
      <c r="J29" s="898"/>
      <c r="K29" s="898"/>
      <c r="L29" s="898"/>
      <c r="M29" s="898"/>
      <c r="N29" s="898"/>
      <c r="O29" s="898"/>
      <c r="P29" s="898"/>
      <c r="Q29" s="898"/>
      <c r="R29" s="898"/>
    </row>
    <row r="30" spans="1:18" ht="14.45" hidden="1" customHeight="1">
      <c r="A30" s="895"/>
      <c r="B30" s="896"/>
      <c r="C30" s="895"/>
      <c r="D30" s="895"/>
      <c r="E30" s="897"/>
      <c r="F30" s="898"/>
      <c r="G30" s="898"/>
      <c r="H30" s="899"/>
      <c r="I30" s="898"/>
      <c r="J30" s="898"/>
      <c r="K30" s="898"/>
      <c r="L30" s="898"/>
      <c r="M30" s="898"/>
      <c r="N30" s="898"/>
      <c r="O30" s="898"/>
      <c r="P30" s="898"/>
      <c r="Q30" s="898"/>
      <c r="R30" s="898"/>
    </row>
    <row r="31" spans="1:18" ht="14.45" hidden="1" customHeight="1">
      <c r="A31" s="895"/>
      <c r="B31" s="896"/>
      <c r="C31" s="895"/>
      <c r="D31" s="895"/>
      <c r="E31" s="897"/>
      <c r="F31" s="898"/>
      <c r="G31" s="898"/>
      <c r="H31" s="899"/>
      <c r="I31" s="898"/>
      <c r="J31" s="898"/>
      <c r="K31" s="898"/>
      <c r="L31" s="898"/>
      <c r="M31" s="898"/>
      <c r="N31" s="898"/>
      <c r="O31" s="898"/>
      <c r="P31" s="898"/>
      <c r="Q31" s="898"/>
      <c r="R31" s="898"/>
    </row>
    <row r="32" spans="1:18" ht="14.45" hidden="1" customHeight="1">
      <c r="A32" s="895"/>
      <c r="B32" s="896"/>
      <c r="C32" s="895"/>
      <c r="D32" s="895"/>
      <c r="E32" s="897"/>
      <c r="F32" s="898"/>
      <c r="G32" s="898"/>
      <c r="H32" s="899"/>
      <c r="I32" s="898"/>
      <c r="J32" s="898"/>
      <c r="K32" s="898"/>
      <c r="L32" s="898"/>
      <c r="M32" s="898"/>
      <c r="N32" s="898"/>
      <c r="O32" s="898"/>
      <c r="P32" s="898"/>
      <c r="Q32" s="898"/>
      <c r="R32" s="898"/>
    </row>
    <row r="33" spans="1:18" ht="14.45" hidden="1" customHeight="1">
      <c r="A33" s="895"/>
      <c r="B33" s="896"/>
      <c r="C33" s="895"/>
      <c r="D33" s="895"/>
      <c r="E33" s="897"/>
      <c r="F33" s="898"/>
      <c r="G33" s="898"/>
      <c r="H33" s="899"/>
      <c r="I33" s="898"/>
      <c r="J33" s="898"/>
      <c r="K33" s="898"/>
      <c r="L33" s="898"/>
      <c r="M33" s="898"/>
      <c r="N33" s="898"/>
      <c r="O33" s="898"/>
      <c r="P33" s="898"/>
      <c r="Q33" s="898"/>
      <c r="R33" s="898"/>
    </row>
    <row r="34" spans="1:18" ht="14.45" hidden="1" customHeight="1">
      <c r="A34" s="895"/>
      <c r="B34" s="896"/>
      <c r="C34" s="895"/>
      <c r="D34" s="895"/>
      <c r="E34" s="897"/>
      <c r="F34" s="898"/>
      <c r="G34" s="898"/>
      <c r="H34" s="899"/>
      <c r="I34" s="898"/>
      <c r="J34" s="898"/>
      <c r="K34" s="898"/>
      <c r="L34" s="898"/>
      <c r="M34" s="898"/>
      <c r="N34" s="898"/>
      <c r="O34" s="898"/>
      <c r="P34" s="898"/>
      <c r="Q34" s="898"/>
      <c r="R34" s="898"/>
    </row>
    <row r="35" spans="1:18" ht="14.45" hidden="1" customHeight="1">
      <c r="A35" s="895"/>
      <c r="B35" s="896"/>
      <c r="C35" s="895"/>
      <c r="D35" s="895"/>
      <c r="E35" s="897"/>
      <c r="F35" s="898"/>
      <c r="G35" s="898"/>
      <c r="H35" s="899"/>
      <c r="I35" s="898"/>
      <c r="J35" s="898"/>
      <c r="K35" s="898"/>
      <c r="L35" s="898"/>
      <c r="M35" s="898"/>
      <c r="N35" s="898"/>
      <c r="O35" s="898"/>
      <c r="P35" s="898"/>
      <c r="Q35" s="898"/>
      <c r="R35" s="898"/>
    </row>
    <row r="36" spans="1:18" ht="14.45" hidden="1" customHeight="1">
      <c r="A36" s="895"/>
      <c r="B36" s="896"/>
      <c r="C36" s="895"/>
      <c r="D36" s="895"/>
      <c r="E36" s="897"/>
      <c r="F36" s="898"/>
      <c r="G36" s="898"/>
      <c r="H36" s="899"/>
      <c r="I36" s="898"/>
      <c r="J36" s="898"/>
      <c r="K36" s="898"/>
      <c r="L36" s="898"/>
      <c r="M36" s="898"/>
      <c r="N36" s="898"/>
      <c r="O36" s="898"/>
      <c r="P36" s="898"/>
      <c r="Q36" s="898"/>
      <c r="R36" s="898"/>
    </row>
    <row r="37" spans="1:18" ht="14.45" hidden="1" customHeight="1">
      <c r="A37" s="895"/>
      <c r="B37" s="896"/>
      <c r="C37" s="895"/>
      <c r="D37" s="895"/>
      <c r="E37" s="897"/>
      <c r="F37" s="898"/>
      <c r="G37" s="898"/>
      <c r="H37" s="899"/>
      <c r="I37" s="898"/>
      <c r="J37" s="898"/>
      <c r="K37" s="898"/>
      <c r="L37" s="898"/>
      <c r="M37" s="898"/>
      <c r="N37" s="898"/>
      <c r="O37" s="898"/>
      <c r="P37" s="898"/>
      <c r="Q37" s="898"/>
      <c r="R37" s="898"/>
    </row>
    <row r="38" spans="1:18" ht="14.45" hidden="1" customHeight="1">
      <c r="A38" s="895"/>
      <c r="B38" s="896"/>
      <c r="C38" s="895"/>
      <c r="D38" s="895"/>
      <c r="E38" s="897"/>
      <c r="F38" s="898"/>
      <c r="G38" s="898"/>
      <c r="H38" s="899"/>
      <c r="I38" s="898"/>
      <c r="J38" s="898"/>
      <c r="K38" s="898"/>
      <c r="L38" s="898"/>
      <c r="M38" s="898"/>
      <c r="N38" s="898"/>
      <c r="O38" s="898"/>
      <c r="P38" s="898"/>
      <c r="Q38" s="898"/>
      <c r="R38" s="898"/>
    </row>
    <row r="39" spans="1:18" ht="14.45" hidden="1" customHeight="1">
      <c r="A39" s="895"/>
      <c r="B39" s="896"/>
      <c r="C39" s="895"/>
      <c r="D39" s="895"/>
      <c r="E39" s="897"/>
      <c r="F39" s="898"/>
      <c r="G39" s="898"/>
      <c r="H39" s="899"/>
      <c r="I39" s="898"/>
      <c r="J39" s="898"/>
      <c r="K39" s="898"/>
      <c r="L39" s="898"/>
      <c r="M39" s="898"/>
      <c r="N39" s="898"/>
      <c r="O39" s="898"/>
      <c r="P39" s="898"/>
      <c r="Q39" s="898"/>
      <c r="R39" s="898"/>
    </row>
    <row r="40" spans="1:18" ht="14.45" hidden="1" customHeight="1">
      <c r="A40" s="895"/>
      <c r="B40" s="896"/>
      <c r="C40" s="895"/>
      <c r="D40" s="895"/>
      <c r="E40" s="897"/>
      <c r="F40" s="898"/>
      <c r="G40" s="898"/>
      <c r="H40" s="899"/>
      <c r="I40" s="898"/>
      <c r="J40" s="898"/>
      <c r="K40" s="898"/>
      <c r="L40" s="898"/>
      <c r="M40" s="898"/>
      <c r="N40" s="898"/>
      <c r="O40" s="898"/>
      <c r="P40" s="898"/>
      <c r="Q40" s="898"/>
      <c r="R40" s="898"/>
    </row>
    <row r="41" spans="1:18" ht="14.45" hidden="1" customHeight="1">
      <c r="A41" s="895"/>
      <c r="B41" s="896"/>
      <c r="C41" s="895"/>
      <c r="D41" s="895"/>
      <c r="E41" s="897"/>
      <c r="F41" s="898"/>
      <c r="G41" s="898"/>
      <c r="H41" s="899"/>
      <c r="I41" s="898"/>
      <c r="J41" s="898"/>
      <c r="K41" s="898"/>
      <c r="L41" s="898"/>
      <c r="M41" s="898"/>
      <c r="N41" s="898"/>
      <c r="O41" s="898"/>
      <c r="P41" s="898"/>
      <c r="Q41" s="898"/>
      <c r="R41" s="898"/>
    </row>
    <row r="42" spans="1:18" ht="14.45" hidden="1" customHeight="1">
      <c r="A42" s="895"/>
      <c r="B42" s="896"/>
      <c r="C42" s="895"/>
      <c r="D42" s="895"/>
      <c r="E42" s="897"/>
      <c r="F42" s="898"/>
      <c r="G42" s="898"/>
      <c r="H42" s="899"/>
      <c r="I42" s="898"/>
      <c r="J42" s="898"/>
      <c r="K42" s="898"/>
      <c r="L42" s="898"/>
      <c r="M42" s="898"/>
      <c r="N42" s="898"/>
      <c r="O42" s="898"/>
      <c r="P42" s="898"/>
      <c r="Q42" s="898"/>
      <c r="R42" s="898"/>
    </row>
    <row r="43" spans="1:18" ht="14.45" hidden="1" customHeight="1">
      <c r="A43" s="895"/>
      <c r="B43" s="896"/>
      <c r="C43" s="895"/>
      <c r="D43" s="895"/>
      <c r="E43" s="897"/>
      <c r="F43" s="898"/>
      <c r="G43" s="898"/>
      <c r="H43" s="899"/>
      <c r="I43" s="898"/>
      <c r="J43" s="898"/>
      <c r="K43" s="898"/>
      <c r="L43" s="898"/>
      <c r="M43" s="898"/>
      <c r="N43" s="898"/>
      <c r="O43" s="898"/>
      <c r="P43" s="898"/>
      <c r="Q43" s="898"/>
      <c r="R43" s="898"/>
    </row>
    <row r="44" spans="1:18" ht="14.45" hidden="1" customHeight="1">
      <c r="A44" s="895"/>
      <c r="B44" s="896"/>
      <c r="C44" s="895"/>
      <c r="D44" s="895"/>
      <c r="E44" s="897"/>
      <c r="F44" s="898"/>
      <c r="G44" s="898"/>
      <c r="H44" s="899"/>
      <c r="I44" s="898"/>
      <c r="J44" s="898"/>
      <c r="K44" s="898"/>
      <c r="L44" s="898"/>
      <c r="M44" s="898"/>
      <c r="N44" s="898"/>
      <c r="O44" s="898"/>
      <c r="P44" s="898"/>
      <c r="Q44" s="898"/>
      <c r="R44" s="898"/>
    </row>
    <row r="45" spans="1:18" ht="14.45" hidden="1" customHeight="1">
      <c r="A45" s="895"/>
      <c r="B45" s="896"/>
      <c r="C45" s="895"/>
      <c r="D45" s="895"/>
      <c r="E45" s="897"/>
      <c r="F45" s="898"/>
      <c r="G45" s="898"/>
      <c r="H45" s="899"/>
      <c r="I45" s="898"/>
      <c r="J45" s="898"/>
      <c r="K45" s="898"/>
      <c r="L45" s="898"/>
      <c r="M45" s="898"/>
      <c r="N45" s="898"/>
      <c r="O45" s="898"/>
      <c r="P45" s="898"/>
      <c r="Q45" s="898"/>
      <c r="R45" s="898"/>
    </row>
    <row r="46" spans="1:18" ht="14.45" hidden="1" customHeight="1">
      <c r="A46" s="895"/>
      <c r="B46" s="896"/>
      <c r="C46" s="895"/>
      <c r="D46" s="895"/>
      <c r="E46" s="897"/>
      <c r="F46" s="898"/>
      <c r="G46" s="898"/>
      <c r="H46" s="899"/>
      <c r="I46" s="898"/>
      <c r="J46" s="898"/>
      <c r="K46" s="898"/>
      <c r="L46" s="898"/>
      <c r="M46" s="898"/>
      <c r="N46" s="898"/>
      <c r="O46" s="898"/>
      <c r="P46" s="898"/>
      <c r="Q46" s="898"/>
      <c r="R46" s="898"/>
    </row>
    <row r="47" spans="1:18" ht="14.45" hidden="1" customHeight="1">
      <c r="A47" s="895"/>
      <c r="B47" s="896"/>
      <c r="C47" s="895"/>
      <c r="D47" s="895"/>
      <c r="E47" s="897"/>
      <c r="F47" s="898"/>
      <c r="G47" s="898"/>
      <c r="H47" s="899"/>
      <c r="I47" s="898"/>
      <c r="J47" s="898"/>
      <c r="K47" s="898"/>
      <c r="L47" s="898"/>
      <c r="M47" s="898"/>
      <c r="N47" s="898"/>
      <c r="O47" s="898"/>
      <c r="P47" s="898"/>
      <c r="Q47" s="898"/>
      <c r="R47" s="898"/>
    </row>
    <row r="48" spans="1:18" ht="14.45" hidden="1" customHeight="1">
      <c r="A48" s="895"/>
      <c r="B48" s="896"/>
      <c r="C48" s="895"/>
      <c r="D48" s="895"/>
      <c r="E48" s="897"/>
      <c r="F48" s="898"/>
      <c r="G48" s="898"/>
      <c r="H48" s="899"/>
      <c r="I48" s="898"/>
      <c r="J48" s="898"/>
      <c r="K48" s="898"/>
      <c r="L48" s="898"/>
      <c r="M48" s="898"/>
      <c r="N48" s="898"/>
      <c r="O48" s="898"/>
      <c r="P48" s="898"/>
      <c r="Q48" s="898"/>
      <c r="R48" s="898"/>
    </row>
    <row r="49" spans="1:18" ht="14.45" hidden="1" customHeight="1">
      <c r="A49" s="895"/>
      <c r="B49" s="896"/>
      <c r="C49" s="895"/>
      <c r="D49" s="895"/>
      <c r="E49" s="897"/>
      <c r="F49" s="898"/>
      <c r="G49" s="898"/>
      <c r="H49" s="899"/>
      <c r="I49" s="898"/>
      <c r="J49" s="898"/>
      <c r="K49" s="898"/>
      <c r="L49" s="898"/>
      <c r="M49" s="898"/>
      <c r="N49" s="898"/>
      <c r="O49" s="898"/>
      <c r="P49" s="898"/>
      <c r="Q49" s="898"/>
      <c r="R49" s="898"/>
    </row>
    <row r="50" spans="1:18" ht="14.45" hidden="1" customHeight="1">
      <c r="A50" s="895"/>
      <c r="B50" s="896"/>
      <c r="C50" s="895"/>
      <c r="D50" s="895"/>
      <c r="E50" s="897"/>
      <c r="F50" s="898"/>
      <c r="G50" s="898"/>
      <c r="H50" s="899"/>
      <c r="I50" s="898"/>
      <c r="J50" s="898"/>
      <c r="K50" s="898"/>
      <c r="L50" s="898"/>
      <c r="M50" s="898"/>
      <c r="N50" s="898"/>
      <c r="O50" s="898"/>
      <c r="P50" s="898"/>
      <c r="Q50" s="898"/>
      <c r="R50" s="898"/>
    </row>
    <row r="51" spans="1:18" ht="14.45" hidden="1" customHeight="1">
      <c r="A51" s="895"/>
      <c r="B51" s="896"/>
      <c r="C51" s="895"/>
      <c r="D51" s="895"/>
      <c r="E51" s="897"/>
      <c r="F51" s="898"/>
      <c r="G51" s="898"/>
      <c r="H51" s="899"/>
      <c r="I51" s="898"/>
      <c r="J51" s="898"/>
      <c r="K51" s="898"/>
      <c r="L51" s="898"/>
      <c r="M51" s="898"/>
      <c r="N51" s="898"/>
      <c r="O51" s="898"/>
      <c r="P51" s="898"/>
      <c r="Q51" s="898"/>
      <c r="R51" s="898"/>
    </row>
    <row r="52" spans="1:18" ht="14.45" hidden="1" customHeight="1">
      <c r="A52" s="895"/>
      <c r="B52" s="896"/>
      <c r="C52" s="895"/>
      <c r="D52" s="895"/>
      <c r="E52" s="897"/>
      <c r="F52" s="898"/>
      <c r="G52" s="898"/>
      <c r="H52" s="899"/>
      <c r="I52" s="898"/>
      <c r="J52" s="898"/>
      <c r="K52" s="898"/>
      <c r="L52" s="898"/>
      <c r="M52" s="898"/>
      <c r="N52" s="898"/>
      <c r="O52" s="898"/>
      <c r="P52" s="898"/>
      <c r="Q52" s="898"/>
      <c r="R52" s="898"/>
    </row>
    <row r="53" spans="1:18" ht="14.45" hidden="1" customHeight="1">
      <c r="A53" s="895"/>
      <c r="B53" s="896"/>
      <c r="C53" s="895"/>
      <c r="D53" s="895"/>
      <c r="E53" s="897"/>
      <c r="F53" s="898"/>
      <c r="G53" s="898"/>
      <c r="H53" s="899"/>
      <c r="I53" s="898"/>
      <c r="J53" s="898"/>
      <c r="K53" s="898"/>
      <c r="L53" s="898"/>
      <c r="M53" s="898"/>
      <c r="N53" s="898"/>
      <c r="O53" s="898"/>
      <c r="P53" s="898"/>
      <c r="Q53" s="898"/>
      <c r="R53" s="898"/>
    </row>
    <row r="54" spans="1:18" ht="14.45" hidden="1" customHeight="1">
      <c r="A54" s="895"/>
      <c r="B54" s="896"/>
      <c r="C54" s="895"/>
      <c r="D54" s="895"/>
      <c r="E54" s="897"/>
      <c r="F54" s="898"/>
      <c r="G54" s="898"/>
      <c r="H54" s="899"/>
      <c r="I54" s="898"/>
      <c r="J54" s="898"/>
      <c r="K54" s="898"/>
      <c r="L54" s="898"/>
      <c r="M54" s="898"/>
      <c r="N54" s="898"/>
      <c r="O54" s="898"/>
      <c r="P54" s="898"/>
      <c r="Q54" s="898"/>
      <c r="R54" s="898"/>
    </row>
    <row r="55" spans="1:18" ht="14.45" hidden="1" customHeight="1">
      <c r="A55" s="895"/>
      <c r="B55" s="896"/>
      <c r="C55" s="895"/>
      <c r="D55" s="895"/>
      <c r="E55" s="897"/>
      <c r="F55" s="898"/>
      <c r="G55" s="898"/>
      <c r="H55" s="899"/>
      <c r="I55" s="898"/>
      <c r="J55" s="898"/>
      <c r="K55" s="898"/>
      <c r="L55" s="898"/>
      <c r="M55" s="898"/>
      <c r="N55" s="898"/>
      <c r="O55" s="898"/>
      <c r="P55" s="898"/>
      <c r="Q55" s="898"/>
      <c r="R55" s="898"/>
    </row>
    <row r="56" spans="1:18" ht="14.45" hidden="1" customHeight="1">
      <c r="A56" s="895"/>
      <c r="B56" s="896"/>
      <c r="C56" s="895"/>
      <c r="D56" s="895"/>
      <c r="E56" s="897"/>
      <c r="F56" s="898"/>
      <c r="G56" s="898"/>
      <c r="H56" s="899"/>
      <c r="I56" s="898"/>
      <c r="J56" s="898"/>
      <c r="K56" s="898"/>
      <c r="L56" s="898"/>
      <c r="M56" s="898"/>
      <c r="N56" s="898"/>
      <c r="O56" s="898"/>
      <c r="P56" s="898"/>
      <c r="Q56" s="898"/>
      <c r="R56" s="898"/>
    </row>
    <row r="57" spans="1:18" ht="14.45" hidden="1" customHeight="1">
      <c r="A57" s="895"/>
      <c r="B57" s="896"/>
      <c r="C57" s="895"/>
      <c r="D57" s="895"/>
      <c r="E57" s="897"/>
      <c r="F57" s="898"/>
      <c r="G57" s="898"/>
      <c r="H57" s="899"/>
      <c r="I57" s="898"/>
      <c r="J57" s="898"/>
      <c r="K57" s="898"/>
      <c r="L57" s="898"/>
      <c r="M57" s="898"/>
      <c r="N57" s="898"/>
      <c r="O57" s="898"/>
      <c r="P57" s="898"/>
      <c r="Q57" s="898"/>
      <c r="R57" s="898"/>
    </row>
    <row r="58" spans="1:18" ht="14.45" hidden="1" customHeight="1">
      <c r="A58" s="895"/>
      <c r="B58" s="896"/>
      <c r="C58" s="895"/>
      <c r="D58" s="895"/>
      <c r="E58" s="897"/>
      <c r="F58" s="898"/>
      <c r="G58" s="898"/>
      <c r="H58" s="899"/>
      <c r="I58" s="898"/>
      <c r="J58" s="898"/>
      <c r="K58" s="898"/>
      <c r="L58" s="898"/>
      <c r="M58" s="898"/>
      <c r="N58" s="898"/>
      <c r="O58" s="898"/>
      <c r="P58" s="898"/>
      <c r="Q58" s="898"/>
      <c r="R58" s="898"/>
    </row>
    <row r="59" spans="1:18" ht="14.45" hidden="1" customHeight="1">
      <c r="A59" s="895"/>
      <c r="B59" s="896"/>
      <c r="C59" s="895"/>
      <c r="D59" s="895"/>
      <c r="E59" s="897"/>
      <c r="F59" s="898"/>
      <c r="G59" s="898"/>
      <c r="H59" s="899"/>
      <c r="I59" s="898"/>
      <c r="J59" s="898"/>
      <c r="K59" s="898"/>
      <c r="L59" s="898"/>
      <c r="M59" s="898"/>
      <c r="N59" s="898"/>
      <c r="O59" s="898"/>
      <c r="P59" s="898"/>
      <c r="Q59" s="898"/>
      <c r="R59" s="898"/>
    </row>
    <row r="60" spans="1:18" ht="14.45" hidden="1" customHeight="1">
      <c r="A60" s="895"/>
      <c r="B60" s="896"/>
      <c r="C60" s="895"/>
      <c r="D60" s="895"/>
      <c r="E60" s="897"/>
      <c r="F60" s="898"/>
      <c r="G60" s="898"/>
      <c r="H60" s="899"/>
      <c r="I60" s="898"/>
      <c r="J60" s="898"/>
      <c r="K60" s="898"/>
      <c r="L60" s="898"/>
      <c r="M60" s="898"/>
      <c r="N60" s="898"/>
      <c r="O60" s="898"/>
      <c r="P60" s="898"/>
      <c r="Q60" s="898"/>
      <c r="R60" s="898"/>
    </row>
    <row r="61" spans="1:18" ht="14.45" hidden="1" customHeight="1">
      <c r="A61" s="895"/>
      <c r="B61" s="896"/>
      <c r="C61" s="895"/>
      <c r="D61" s="895"/>
      <c r="E61" s="897"/>
      <c r="F61" s="898"/>
      <c r="G61" s="898"/>
      <c r="H61" s="899"/>
      <c r="I61" s="898"/>
      <c r="J61" s="898"/>
      <c r="K61" s="898"/>
      <c r="L61" s="898"/>
      <c r="M61" s="898"/>
      <c r="N61" s="898"/>
      <c r="O61" s="898"/>
      <c r="P61" s="898"/>
      <c r="Q61" s="898"/>
      <c r="R61" s="898"/>
    </row>
    <row r="62" spans="1:18">
      <c r="A62" s="1449" t="s">
        <v>408</v>
      </c>
      <c r="B62" s="1450"/>
      <c r="C62" s="900">
        <f>SUM(C8:C61)</f>
        <v>8524669.6500000004</v>
      </c>
      <c r="D62" s="901">
        <f t="shared" ref="D62:F62" si="0">SUM(D8:D61)</f>
        <v>6134946</v>
      </c>
      <c r="E62" s="902">
        <f t="shared" si="0"/>
        <v>5704872.5</v>
      </c>
      <c r="F62" s="903">
        <f t="shared" si="0"/>
        <v>4159123</v>
      </c>
      <c r="G62" s="904"/>
      <c r="H62" s="905">
        <f t="shared" ref="H62:R62" si="1">SUM(H8:H61)</f>
        <v>0</v>
      </c>
      <c r="I62" s="905">
        <f t="shared" si="1"/>
        <v>0</v>
      </c>
      <c r="J62" s="905">
        <f t="shared" si="1"/>
        <v>148905.28</v>
      </c>
      <c r="K62" s="905">
        <f t="shared" si="1"/>
        <v>982810.13000000012</v>
      </c>
      <c r="L62" s="905">
        <f t="shared" si="1"/>
        <v>0</v>
      </c>
      <c r="M62" s="906">
        <f t="shared" si="1"/>
        <v>437692.21299999999</v>
      </c>
      <c r="N62" s="906">
        <f t="shared" si="1"/>
        <v>0</v>
      </c>
      <c r="O62" s="906">
        <f t="shared" si="1"/>
        <v>0</v>
      </c>
      <c r="P62" s="906">
        <f t="shared" si="1"/>
        <v>0</v>
      </c>
      <c r="Q62" s="906">
        <f t="shared" si="1"/>
        <v>0</v>
      </c>
      <c r="R62" s="903">
        <f t="shared" si="1"/>
        <v>0</v>
      </c>
    </row>
    <row r="63" spans="1:18">
      <c r="A63" s="1449" t="s">
        <v>409</v>
      </c>
      <c r="B63" s="1450"/>
      <c r="C63" s="907">
        <v>0</v>
      </c>
      <c r="D63" s="908">
        <v>0</v>
      </c>
      <c r="E63" s="909">
        <v>0</v>
      </c>
      <c r="F63" s="910">
        <v>0</v>
      </c>
      <c r="G63" s="911">
        <v>0</v>
      </c>
      <c r="H63" s="912">
        <v>0</v>
      </c>
      <c r="I63" s="912">
        <v>0</v>
      </c>
      <c r="J63" s="912">
        <v>0</v>
      </c>
      <c r="K63" s="912">
        <v>0</v>
      </c>
      <c r="L63" s="912">
        <v>0</v>
      </c>
      <c r="M63" s="906"/>
      <c r="N63" s="906"/>
      <c r="O63" s="906"/>
      <c r="P63" s="906"/>
      <c r="Q63" s="906"/>
      <c r="R63" s="903"/>
    </row>
    <row r="64" spans="1:18" s="913" customFormat="1"/>
    <row r="66" spans="1:18">
      <c r="A66" s="857" t="s">
        <v>410</v>
      </c>
      <c r="R66" s="860"/>
    </row>
    <row r="67" spans="1:18" ht="20.45" customHeight="1">
      <c r="A67" s="1434" t="s">
        <v>399</v>
      </c>
      <c r="B67" s="1436" t="s">
        <v>400</v>
      </c>
      <c r="C67" s="1434" t="s">
        <v>411</v>
      </c>
      <c r="D67" s="1453"/>
      <c r="E67" s="1453" t="s">
        <v>412</v>
      </c>
      <c r="F67" s="1455"/>
      <c r="G67" s="1444" t="s">
        <v>413</v>
      </c>
      <c r="H67" s="1456"/>
      <c r="I67" s="1457"/>
      <c r="J67" s="1457"/>
      <c r="K67" s="1457"/>
      <c r="L67" s="1457"/>
      <c r="M67" s="1457"/>
      <c r="N67" s="1457"/>
      <c r="O67" s="1457"/>
      <c r="P67" s="1457"/>
      <c r="Q67" s="1457"/>
      <c r="R67" s="1457"/>
    </row>
    <row r="68" spans="1:18" ht="22.15" customHeight="1">
      <c r="A68" s="1451"/>
      <c r="B68" s="1452"/>
      <c r="C68" s="1451"/>
      <c r="D68" s="1454"/>
      <c r="E68" s="1454"/>
      <c r="F68" s="1452"/>
      <c r="G68" s="864">
        <v>2014</v>
      </c>
      <c r="H68" s="865">
        <v>2015</v>
      </c>
      <c r="I68" s="865">
        <v>2016</v>
      </c>
      <c r="J68" s="865">
        <v>2017</v>
      </c>
      <c r="K68" s="865">
        <v>2018</v>
      </c>
      <c r="L68" s="914">
        <v>2019</v>
      </c>
      <c r="M68" s="914">
        <v>2020</v>
      </c>
      <c r="N68" s="914">
        <v>2021</v>
      </c>
      <c r="O68" s="914">
        <v>2022</v>
      </c>
      <c r="P68" s="914">
        <v>2023</v>
      </c>
      <c r="Q68" s="914">
        <v>2024</v>
      </c>
      <c r="R68" s="866" t="s">
        <v>247</v>
      </c>
    </row>
    <row r="69" spans="1:18" s="869" customFormat="1">
      <c r="A69" s="1364"/>
      <c r="B69" s="1365"/>
      <c r="C69" s="1458">
        <v>0</v>
      </c>
      <c r="D69" s="1459"/>
      <c r="E69" s="1460"/>
      <c r="F69" s="1461"/>
      <c r="G69" s="1369">
        <v>0</v>
      </c>
      <c r="H69" s="1366">
        <v>0</v>
      </c>
      <c r="I69" s="1370">
        <v>0</v>
      </c>
      <c r="J69" s="1370">
        <v>0</v>
      </c>
      <c r="K69" s="1370">
        <v>0</v>
      </c>
      <c r="L69" s="1370">
        <v>0</v>
      </c>
      <c r="M69" s="1371">
        <v>0</v>
      </c>
      <c r="N69" s="915"/>
      <c r="O69" s="915"/>
      <c r="P69" s="915"/>
      <c r="Q69" s="915"/>
      <c r="R69" s="867"/>
    </row>
    <row r="70" spans="1:18">
      <c r="A70" s="1372"/>
      <c r="B70" s="1373"/>
      <c r="C70" s="1445">
        <v>0</v>
      </c>
      <c r="D70" s="1446"/>
      <c r="E70" s="1447"/>
      <c r="F70" s="1448"/>
      <c r="G70" s="1377">
        <v>0</v>
      </c>
      <c r="H70" s="1374">
        <v>0</v>
      </c>
      <c r="I70" s="1378">
        <v>0</v>
      </c>
      <c r="J70" s="1378">
        <v>0</v>
      </c>
      <c r="K70" s="1378">
        <v>0</v>
      </c>
      <c r="L70" s="1378">
        <v>0</v>
      </c>
      <c r="M70" s="1379">
        <v>0</v>
      </c>
      <c r="N70" s="872"/>
      <c r="O70" s="872"/>
      <c r="P70" s="872"/>
      <c r="Q70" s="872"/>
      <c r="R70" s="874"/>
    </row>
    <row r="71" spans="1:18">
      <c r="A71" s="1372"/>
      <c r="B71" s="1373"/>
      <c r="C71" s="1445">
        <v>0</v>
      </c>
      <c r="D71" s="1446"/>
      <c r="E71" s="1447"/>
      <c r="F71" s="1448"/>
      <c r="G71" s="1377">
        <v>0</v>
      </c>
      <c r="H71" s="1374">
        <v>0</v>
      </c>
      <c r="I71" s="1378">
        <v>0</v>
      </c>
      <c r="J71" s="1378">
        <v>0</v>
      </c>
      <c r="K71" s="1378">
        <v>0</v>
      </c>
      <c r="L71" s="1378">
        <v>0</v>
      </c>
      <c r="M71" s="1379">
        <v>0</v>
      </c>
      <c r="N71" s="872"/>
      <c r="O71" s="872"/>
      <c r="P71" s="872"/>
      <c r="Q71" s="872"/>
      <c r="R71" s="874"/>
    </row>
    <row r="72" spans="1:18">
      <c r="A72" s="1372"/>
      <c r="B72" s="1373"/>
      <c r="C72" s="1445">
        <v>0</v>
      </c>
      <c r="D72" s="1446"/>
      <c r="E72" s="1447"/>
      <c r="F72" s="1448"/>
      <c r="G72" s="1377">
        <v>0</v>
      </c>
      <c r="H72" s="1374">
        <v>0</v>
      </c>
      <c r="I72" s="1378">
        <v>0</v>
      </c>
      <c r="J72" s="1378">
        <v>0</v>
      </c>
      <c r="K72" s="1378">
        <v>0</v>
      </c>
      <c r="L72" s="1378">
        <v>0</v>
      </c>
      <c r="M72" s="1379">
        <v>0</v>
      </c>
      <c r="N72" s="872"/>
      <c r="O72" s="872"/>
      <c r="P72" s="872"/>
      <c r="Q72" s="872"/>
      <c r="R72" s="874"/>
    </row>
    <row r="73" spans="1:18">
      <c r="A73" s="870"/>
      <c r="B73" s="871"/>
      <c r="C73" s="1462"/>
      <c r="D73" s="1463"/>
      <c r="E73" s="1464"/>
      <c r="F73" s="1465"/>
      <c r="G73" s="879"/>
      <c r="H73" s="877"/>
      <c r="I73" s="880"/>
      <c r="J73" s="880"/>
      <c r="K73" s="880"/>
      <c r="L73" s="880"/>
      <c r="M73" s="872"/>
      <c r="N73" s="872"/>
      <c r="O73" s="872"/>
      <c r="P73" s="872"/>
      <c r="Q73" s="872"/>
      <c r="R73" s="874"/>
    </row>
    <row r="74" spans="1:18">
      <c r="A74" s="870"/>
      <c r="B74" s="871"/>
      <c r="C74" s="1462"/>
      <c r="D74" s="1463"/>
      <c r="E74" s="1464"/>
      <c r="F74" s="1465"/>
      <c r="G74" s="879"/>
      <c r="H74" s="877"/>
      <c r="I74" s="880"/>
      <c r="J74" s="880"/>
      <c r="K74" s="880"/>
      <c r="L74" s="880"/>
      <c r="M74" s="873"/>
      <c r="N74" s="873"/>
      <c r="O74" s="873"/>
      <c r="P74" s="873"/>
      <c r="Q74" s="873"/>
      <c r="R74" s="874"/>
    </row>
    <row r="75" spans="1:18" ht="12.6" customHeight="1">
      <c r="A75" s="881"/>
      <c r="B75" s="916"/>
      <c r="C75" s="1462"/>
      <c r="D75" s="1463"/>
      <c r="E75" s="1464"/>
      <c r="F75" s="1465"/>
      <c r="G75" s="879"/>
      <c r="H75" s="877"/>
      <c r="I75" s="880"/>
      <c r="J75" s="880"/>
      <c r="K75" s="880"/>
      <c r="L75" s="880"/>
      <c r="M75" s="873"/>
      <c r="N75" s="873"/>
      <c r="O75" s="873"/>
      <c r="P75" s="873"/>
      <c r="Q75" s="873"/>
      <c r="R75" s="874"/>
    </row>
    <row r="76" spans="1:18">
      <c r="A76" s="881"/>
      <c r="B76" s="916"/>
      <c r="C76" s="1462"/>
      <c r="D76" s="1463"/>
      <c r="E76" s="1464"/>
      <c r="F76" s="1465"/>
      <c r="G76" s="879"/>
      <c r="H76" s="877"/>
      <c r="I76" s="880"/>
      <c r="J76" s="880"/>
      <c r="K76" s="880"/>
      <c r="L76" s="880"/>
      <c r="M76" s="873"/>
      <c r="N76" s="873"/>
      <c r="O76" s="873"/>
      <c r="P76" s="873"/>
      <c r="Q76" s="873"/>
      <c r="R76" s="874"/>
    </row>
    <row r="77" spans="1:18">
      <c r="A77" s="881"/>
      <c r="B77" s="916"/>
      <c r="C77" s="1462"/>
      <c r="D77" s="1463"/>
      <c r="E77" s="1464"/>
      <c r="F77" s="1465"/>
      <c r="G77" s="879"/>
      <c r="H77" s="877"/>
      <c r="I77" s="880"/>
      <c r="J77" s="880"/>
      <c r="K77" s="880"/>
      <c r="L77" s="880"/>
      <c r="M77" s="873"/>
      <c r="N77" s="873"/>
      <c r="O77" s="873"/>
      <c r="P77" s="873"/>
      <c r="Q77" s="873"/>
      <c r="R77" s="874"/>
    </row>
    <row r="78" spans="1:18">
      <c r="A78" s="881"/>
      <c r="B78" s="916"/>
      <c r="C78" s="1462"/>
      <c r="D78" s="1463"/>
      <c r="E78" s="1464"/>
      <c r="F78" s="1465"/>
      <c r="G78" s="879"/>
      <c r="H78" s="877"/>
      <c r="I78" s="880"/>
      <c r="J78" s="880"/>
      <c r="K78" s="880"/>
      <c r="L78" s="880"/>
      <c r="M78" s="873"/>
      <c r="N78" s="873"/>
      <c r="O78" s="873"/>
      <c r="P78" s="873"/>
      <c r="Q78" s="873"/>
      <c r="R78" s="874"/>
    </row>
    <row r="79" spans="1:18">
      <c r="A79" s="882"/>
      <c r="B79" s="917"/>
      <c r="C79" s="1462"/>
      <c r="D79" s="1463"/>
      <c r="E79" s="1464"/>
      <c r="F79" s="1465"/>
      <c r="G79" s="888"/>
      <c r="H79" s="885"/>
      <c r="I79" s="889"/>
      <c r="J79" s="889"/>
      <c r="K79" s="889"/>
      <c r="L79" s="889"/>
      <c r="M79" s="890"/>
      <c r="N79" s="890"/>
      <c r="O79" s="890"/>
      <c r="P79" s="890"/>
      <c r="Q79" s="890"/>
      <c r="R79" s="886"/>
    </row>
    <row r="80" spans="1:18" ht="14.45" hidden="1" customHeight="1">
      <c r="A80" s="891"/>
      <c r="B80" s="916"/>
      <c r="C80" s="918"/>
      <c r="D80" s="875"/>
      <c r="E80" s="918"/>
      <c r="F80" s="875"/>
      <c r="G80" s="887"/>
      <c r="H80" s="887"/>
      <c r="I80" s="887"/>
      <c r="J80" s="887"/>
      <c r="K80" s="887"/>
      <c r="L80" s="887"/>
      <c r="M80" s="887"/>
      <c r="N80" s="887"/>
      <c r="O80" s="887"/>
      <c r="P80" s="887"/>
      <c r="Q80" s="887"/>
      <c r="R80" s="887"/>
    </row>
    <row r="81" spans="1:18" ht="14.45" hidden="1" customHeight="1">
      <c r="A81" s="895"/>
      <c r="B81" s="916"/>
      <c r="C81" s="918"/>
      <c r="D81" s="875"/>
      <c r="E81" s="918"/>
      <c r="F81" s="875"/>
      <c r="G81" s="898"/>
      <c r="H81" s="898"/>
      <c r="I81" s="898"/>
      <c r="J81" s="898"/>
      <c r="K81" s="898"/>
      <c r="L81" s="898"/>
      <c r="M81" s="898"/>
      <c r="N81" s="898"/>
      <c r="O81" s="898"/>
      <c r="P81" s="898"/>
      <c r="Q81" s="898"/>
      <c r="R81" s="898"/>
    </row>
    <row r="82" spans="1:18" ht="14.45" hidden="1" customHeight="1">
      <c r="A82" s="895"/>
      <c r="B82" s="916"/>
      <c r="C82" s="918"/>
      <c r="D82" s="875"/>
      <c r="E82" s="918"/>
      <c r="F82" s="875"/>
      <c r="G82" s="898"/>
      <c r="H82" s="898"/>
      <c r="I82" s="898"/>
      <c r="J82" s="898"/>
      <c r="K82" s="898"/>
      <c r="L82" s="898"/>
      <c r="M82" s="898"/>
      <c r="N82" s="898"/>
      <c r="O82" s="898"/>
      <c r="P82" s="898"/>
      <c r="Q82" s="898"/>
      <c r="R82" s="898"/>
    </row>
    <row r="83" spans="1:18" ht="14.45" hidden="1" customHeight="1">
      <c r="A83" s="895"/>
      <c r="B83" s="916"/>
      <c r="C83" s="918"/>
      <c r="D83" s="875"/>
      <c r="E83" s="918"/>
      <c r="F83" s="875"/>
      <c r="G83" s="898"/>
      <c r="H83" s="898"/>
      <c r="I83" s="898"/>
      <c r="J83" s="898"/>
      <c r="K83" s="898"/>
      <c r="L83" s="898"/>
      <c r="M83" s="898"/>
      <c r="N83" s="898"/>
      <c r="O83" s="898"/>
      <c r="P83" s="898"/>
      <c r="Q83" s="898"/>
      <c r="R83" s="898"/>
    </row>
    <row r="84" spans="1:18" ht="14.45" hidden="1" customHeight="1">
      <c r="A84" s="895"/>
      <c r="B84" s="916"/>
      <c r="C84" s="918"/>
      <c r="D84" s="875"/>
      <c r="E84" s="918"/>
      <c r="F84" s="875"/>
      <c r="G84" s="898"/>
      <c r="H84" s="898"/>
      <c r="I84" s="898"/>
      <c r="J84" s="898"/>
      <c r="K84" s="898"/>
      <c r="L84" s="898"/>
      <c r="M84" s="898"/>
      <c r="N84" s="898"/>
      <c r="O84" s="898"/>
      <c r="P84" s="898"/>
      <c r="Q84" s="898"/>
      <c r="R84" s="898"/>
    </row>
    <row r="85" spans="1:18" ht="14.45" hidden="1" customHeight="1">
      <c r="A85" s="895"/>
      <c r="B85" s="916"/>
      <c r="C85" s="918"/>
      <c r="D85" s="875"/>
      <c r="E85" s="918"/>
      <c r="F85" s="875"/>
      <c r="G85" s="898"/>
      <c r="H85" s="898"/>
      <c r="I85" s="898"/>
      <c r="J85" s="898"/>
      <c r="K85" s="898"/>
      <c r="L85" s="898"/>
      <c r="M85" s="898"/>
      <c r="N85" s="898"/>
      <c r="O85" s="898"/>
      <c r="P85" s="898"/>
      <c r="Q85" s="898"/>
      <c r="R85" s="898"/>
    </row>
    <row r="86" spans="1:18" ht="14.45" hidden="1" customHeight="1">
      <c r="A86" s="895"/>
      <c r="B86" s="916"/>
      <c r="C86" s="918"/>
      <c r="D86" s="875"/>
      <c r="E86" s="918"/>
      <c r="F86" s="875"/>
      <c r="G86" s="898"/>
      <c r="H86" s="898"/>
      <c r="I86" s="898"/>
      <c r="J86" s="898"/>
      <c r="K86" s="898"/>
      <c r="L86" s="898"/>
      <c r="M86" s="898"/>
      <c r="N86" s="898"/>
      <c r="O86" s="898"/>
      <c r="P86" s="898"/>
      <c r="Q86" s="898"/>
      <c r="R86" s="898"/>
    </row>
    <row r="87" spans="1:18" ht="14.45" hidden="1" customHeight="1">
      <c r="A87" s="895"/>
      <c r="B87" s="916"/>
      <c r="C87" s="918"/>
      <c r="D87" s="875"/>
      <c r="E87" s="918"/>
      <c r="F87" s="875"/>
      <c r="G87" s="898"/>
      <c r="H87" s="898"/>
      <c r="I87" s="898"/>
      <c r="J87" s="898"/>
      <c r="K87" s="898"/>
      <c r="L87" s="898"/>
      <c r="M87" s="898"/>
      <c r="N87" s="898"/>
      <c r="O87" s="898"/>
      <c r="P87" s="898"/>
      <c r="Q87" s="898"/>
      <c r="R87" s="898"/>
    </row>
    <row r="88" spans="1:18" ht="14.45" hidden="1" customHeight="1">
      <c r="A88" s="895"/>
      <c r="B88" s="916"/>
      <c r="C88" s="918"/>
      <c r="D88" s="875"/>
      <c r="E88" s="918"/>
      <c r="F88" s="875"/>
      <c r="G88" s="898"/>
      <c r="H88" s="898"/>
      <c r="I88" s="898"/>
      <c r="J88" s="898"/>
      <c r="K88" s="898"/>
      <c r="L88" s="898"/>
      <c r="M88" s="898"/>
      <c r="N88" s="898"/>
      <c r="O88" s="898"/>
      <c r="P88" s="898"/>
      <c r="Q88" s="898"/>
      <c r="R88" s="898"/>
    </row>
    <row r="89" spans="1:18" ht="14.45" hidden="1" customHeight="1">
      <c r="A89" s="895"/>
      <c r="B89" s="916"/>
      <c r="C89" s="918"/>
      <c r="D89" s="875"/>
      <c r="E89" s="918"/>
      <c r="F89" s="875"/>
      <c r="G89" s="898"/>
      <c r="H89" s="898"/>
      <c r="I89" s="898"/>
      <c r="J89" s="898"/>
      <c r="K89" s="898"/>
      <c r="L89" s="898"/>
      <c r="M89" s="898"/>
      <c r="N89" s="898"/>
      <c r="O89" s="898"/>
      <c r="P89" s="898"/>
      <c r="Q89" s="898"/>
      <c r="R89" s="898"/>
    </row>
    <row r="90" spans="1:18" ht="14.45" hidden="1" customHeight="1">
      <c r="A90" s="895"/>
      <c r="B90" s="916"/>
      <c r="C90" s="918"/>
      <c r="D90" s="875"/>
      <c r="E90" s="918"/>
      <c r="F90" s="875"/>
      <c r="G90" s="898"/>
      <c r="H90" s="898"/>
      <c r="I90" s="898"/>
      <c r="J90" s="898"/>
      <c r="K90" s="898"/>
      <c r="L90" s="898"/>
      <c r="M90" s="898"/>
      <c r="N90" s="898"/>
      <c r="O90" s="898"/>
      <c r="P90" s="898"/>
      <c r="Q90" s="898"/>
      <c r="R90" s="898"/>
    </row>
    <row r="91" spans="1:18" ht="14.45" hidden="1" customHeight="1">
      <c r="A91" s="895"/>
      <c r="B91" s="916"/>
      <c r="C91" s="918"/>
      <c r="D91" s="875"/>
      <c r="E91" s="918"/>
      <c r="F91" s="875"/>
      <c r="G91" s="898"/>
      <c r="H91" s="898"/>
      <c r="I91" s="898"/>
      <c r="J91" s="898"/>
      <c r="K91" s="898"/>
      <c r="L91" s="898"/>
      <c r="M91" s="898"/>
      <c r="N91" s="898"/>
      <c r="O91" s="898"/>
      <c r="P91" s="898"/>
      <c r="Q91" s="898"/>
      <c r="R91" s="898"/>
    </row>
    <row r="92" spans="1:18" ht="14.45" hidden="1" customHeight="1">
      <c r="A92" s="895"/>
      <c r="B92" s="916"/>
      <c r="C92" s="918"/>
      <c r="D92" s="875"/>
      <c r="E92" s="918"/>
      <c r="F92" s="875"/>
      <c r="G92" s="898"/>
      <c r="H92" s="898"/>
      <c r="I92" s="898"/>
      <c r="J92" s="898"/>
      <c r="K92" s="898"/>
      <c r="L92" s="898"/>
      <c r="M92" s="898"/>
      <c r="N92" s="898"/>
      <c r="O92" s="898"/>
      <c r="P92" s="898"/>
      <c r="Q92" s="898"/>
      <c r="R92" s="898"/>
    </row>
    <row r="93" spans="1:18" ht="14.45" hidden="1" customHeight="1">
      <c r="A93" s="895"/>
      <c r="B93" s="916"/>
      <c r="C93" s="918"/>
      <c r="D93" s="875"/>
      <c r="E93" s="918"/>
      <c r="F93" s="875"/>
      <c r="G93" s="898"/>
      <c r="H93" s="898"/>
      <c r="I93" s="898"/>
      <c r="J93" s="898"/>
      <c r="K93" s="898"/>
      <c r="L93" s="898"/>
      <c r="M93" s="898"/>
      <c r="N93" s="898"/>
      <c r="O93" s="898"/>
      <c r="P93" s="898"/>
      <c r="Q93" s="898"/>
      <c r="R93" s="898"/>
    </row>
    <row r="94" spans="1:18" ht="14.45" hidden="1" customHeight="1">
      <c r="A94" s="895"/>
      <c r="B94" s="916"/>
      <c r="C94" s="918"/>
      <c r="D94" s="875"/>
      <c r="E94" s="918"/>
      <c r="F94" s="875"/>
      <c r="G94" s="898"/>
      <c r="H94" s="898"/>
      <c r="I94" s="898"/>
      <c r="J94" s="898"/>
      <c r="K94" s="898"/>
      <c r="L94" s="898"/>
      <c r="M94" s="898"/>
      <c r="N94" s="898"/>
      <c r="O94" s="898"/>
      <c r="P94" s="898"/>
      <c r="Q94" s="898"/>
      <c r="R94" s="898"/>
    </row>
    <row r="95" spans="1:18" ht="14.45" hidden="1" customHeight="1">
      <c r="A95" s="895"/>
      <c r="B95" s="916"/>
      <c r="C95" s="918"/>
      <c r="D95" s="875"/>
      <c r="E95" s="918"/>
      <c r="F95" s="875"/>
      <c r="G95" s="898"/>
      <c r="H95" s="898"/>
      <c r="I95" s="898"/>
      <c r="J95" s="898"/>
      <c r="K95" s="898"/>
      <c r="L95" s="898"/>
      <c r="M95" s="898"/>
      <c r="N95" s="898"/>
      <c r="O95" s="898"/>
      <c r="P95" s="898"/>
      <c r="Q95" s="898"/>
      <c r="R95" s="898"/>
    </row>
    <row r="96" spans="1:18" ht="14.45" hidden="1" customHeight="1">
      <c r="A96" s="895"/>
      <c r="B96" s="916"/>
      <c r="C96" s="918"/>
      <c r="D96" s="875"/>
      <c r="E96" s="918"/>
      <c r="F96" s="875"/>
      <c r="G96" s="898"/>
      <c r="H96" s="898"/>
      <c r="I96" s="898"/>
      <c r="J96" s="898"/>
      <c r="K96" s="898"/>
      <c r="L96" s="898"/>
      <c r="M96" s="898"/>
      <c r="N96" s="898"/>
      <c r="O96" s="898"/>
      <c r="P96" s="898"/>
      <c r="Q96" s="898"/>
      <c r="R96" s="898"/>
    </row>
    <row r="97" spans="1:18" ht="14.45" hidden="1" customHeight="1">
      <c r="A97" s="895"/>
      <c r="B97" s="916"/>
      <c r="C97" s="918"/>
      <c r="D97" s="875"/>
      <c r="E97" s="918"/>
      <c r="F97" s="875"/>
      <c r="G97" s="898"/>
      <c r="H97" s="898"/>
      <c r="I97" s="898"/>
      <c r="J97" s="898"/>
      <c r="K97" s="898"/>
      <c r="L97" s="898"/>
      <c r="M97" s="898"/>
      <c r="N97" s="898"/>
      <c r="O97" s="898"/>
      <c r="P97" s="898"/>
      <c r="Q97" s="898"/>
      <c r="R97" s="898"/>
    </row>
    <row r="98" spans="1:18" ht="14.45" hidden="1" customHeight="1">
      <c r="A98" s="895"/>
      <c r="B98" s="916"/>
      <c r="C98" s="918"/>
      <c r="D98" s="875"/>
      <c r="E98" s="918"/>
      <c r="F98" s="875"/>
      <c r="G98" s="898"/>
      <c r="H98" s="898"/>
      <c r="I98" s="898"/>
      <c r="J98" s="898"/>
      <c r="K98" s="898"/>
      <c r="L98" s="898"/>
      <c r="M98" s="898"/>
      <c r="N98" s="898"/>
      <c r="O98" s="898"/>
      <c r="P98" s="898"/>
      <c r="Q98" s="898"/>
      <c r="R98" s="898"/>
    </row>
    <row r="99" spans="1:18" ht="14.45" hidden="1" customHeight="1">
      <c r="A99" s="895"/>
      <c r="B99" s="916"/>
      <c r="C99" s="918"/>
      <c r="D99" s="875"/>
      <c r="E99" s="918"/>
      <c r="F99" s="875"/>
      <c r="G99" s="898"/>
      <c r="H99" s="898"/>
      <c r="I99" s="898"/>
      <c r="J99" s="898"/>
      <c r="K99" s="898"/>
      <c r="L99" s="898"/>
      <c r="M99" s="898"/>
      <c r="N99" s="898"/>
      <c r="O99" s="898"/>
      <c r="P99" s="898"/>
      <c r="Q99" s="898"/>
      <c r="R99" s="898"/>
    </row>
    <row r="100" spans="1:18" ht="14.45" hidden="1" customHeight="1">
      <c r="A100" s="895"/>
      <c r="B100" s="916"/>
      <c r="C100" s="918"/>
      <c r="D100" s="875"/>
      <c r="E100" s="918"/>
      <c r="F100" s="875"/>
      <c r="G100" s="898"/>
      <c r="H100" s="898"/>
      <c r="I100" s="898"/>
      <c r="J100" s="898"/>
      <c r="K100" s="898"/>
      <c r="L100" s="898"/>
      <c r="M100" s="898"/>
      <c r="N100" s="898"/>
      <c r="O100" s="898"/>
      <c r="P100" s="898"/>
      <c r="Q100" s="898"/>
      <c r="R100" s="898"/>
    </row>
    <row r="101" spans="1:18" ht="14.45" hidden="1" customHeight="1">
      <c r="A101" s="895"/>
      <c r="B101" s="916"/>
      <c r="C101" s="918"/>
      <c r="D101" s="875"/>
      <c r="E101" s="918"/>
      <c r="F101" s="875"/>
      <c r="G101" s="898"/>
      <c r="H101" s="898"/>
      <c r="I101" s="898"/>
      <c r="J101" s="898"/>
      <c r="K101" s="898"/>
      <c r="L101" s="898"/>
      <c r="M101" s="898"/>
      <c r="N101" s="898"/>
      <c r="O101" s="898"/>
      <c r="P101" s="898"/>
      <c r="Q101" s="898"/>
      <c r="R101" s="898"/>
    </row>
    <row r="102" spans="1:18" ht="14.45" hidden="1" customHeight="1">
      <c r="A102" s="895"/>
      <c r="B102" s="916"/>
      <c r="C102" s="918"/>
      <c r="D102" s="875"/>
      <c r="E102" s="918"/>
      <c r="F102" s="875"/>
      <c r="G102" s="898"/>
      <c r="H102" s="898"/>
      <c r="I102" s="898"/>
      <c r="J102" s="898"/>
      <c r="K102" s="898"/>
      <c r="L102" s="898"/>
      <c r="M102" s="898"/>
      <c r="N102" s="898"/>
      <c r="O102" s="898"/>
      <c r="P102" s="898"/>
      <c r="Q102" s="898"/>
      <c r="R102" s="898"/>
    </row>
    <row r="103" spans="1:18" ht="14.45" hidden="1" customHeight="1">
      <c r="A103" s="895"/>
      <c r="B103" s="916"/>
      <c r="C103" s="918"/>
      <c r="D103" s="875"/>
      <c r="E103" s="918"/>
      <c r="F103" s="875"/>
      <c r="G103" s="898"/>
      <c r="H103" s="898"/>
      <c r="I103" s="898"/>
      <c r="J103" s="898"/>
      <c r="K103" s="898"/>
      <c r="L103" s="898"/>
      <c r="M103" s="898"/>
      <c r="N103" s="898"/>
      <c r="O103" s="898"/>
      <c r="P103" s="898"/>
      <c r="Q103" s="898"/>
      <c r="R103" s="898"/>
    </row>
    <row r="104" spans="1:18" ht="14.45" hidden="1" customHeight="1">
      <c r="A104" s="895"/>
      <c r="B104" s="916"/>
      <c r="C104" s="918"/>
      <c r="D104" s="875"/>
      <c r="E104" s="918"/>
      <c r="F104" s="875"/>
      <c r="G104" s="898"/>
      <c r="H104" s="898"/>
      <c r="I104" s="898"/>
      <c r="J104" s="898"/>
      <c r="K104" s="898"/>
      <c r="L104" s="898"/>
      <c r="M104" s="898"/>
      <c r="N104" s="898"/>
      <c r="O104" s="898"/>
      <c r="P104" s="898"/>
      <c r="Q104" s="898"/>
      <c r="R104" s="898"/>
    </row>
    <row r="105" spans="1:18" ht="14.45" hidden="1" customHeight="1">
      <c r="A105" s="895"/>
      <c r="B105" s="916"/>
      <c r="C105" s="918"/>
      <c r="D105" s="875"/>
      <c r="E105" s="918"/>
      <c r="F105" s="875"/>
      <c r="G105" s="898"/>
      <c r="H105" s="898"/>
      <c r="I105" s="898"/>
      <c r="J105" s="898"/>
      <c r="K105" s="898"/>
      <c r="L105" s="898"/>
      <c r="M105" s="898"/>
      <c r="N105" s="898"/>
      <c r="O105" s="898"/>
      <c r="P105" s="898"/>
      <c r="Q105" s="898"/>
      <c r="R105" s="898"/>
    </row>
    <row r="106" spans="1:18" ht="14.45" hidden="1" customHeight="1">
      <c r="A106" s="895"/>
      <c r="B106" s="916"/>
      <c r="C106" s="918"/>
      <c r="D106" s="875"/>
      <c r="E106" s="918"/>
      <c r="F106" s="875"/>
      <c r="G106" s="898"/>
      <c r="H106" s="898"/>
      <c r="I106" s="898"/>
      <c r="J106" s="898"/>
      <c r="K106" s="898"/>
      <c r="L106" s="898"/>
      <c r="M106" s="898"/>
      <c r="N106" s="898"/>
      <c r="O106" s="898"/>
      <c r="P106" s="898"/>
      <c r="Q106" s="898"/>
      <c r="R106" s="898"/>
    </row>
    <row r="107" spans="1:18" ht="14.45" hidden="1" customHeight="1">
      <c r="A107" s="895"/>
      <c r="B107" s="916"/>
      <c r="C107" s="918"/>
      <c r="D107" s="875"/>
      <c r="E107" s="918"/>
      <c r="F107" s="875"/>
      <c r="G107" s="898"/>
      <c r="H107" s="898"/>
      <c r="I107" s="898"/>
      <c r="J107" s="898"/>
      <c r="K107" s="898"/>
      <c r="L107" s="898"/>
      <c r="M107" s="898"/>
      <c r="N107" s="898"/>
      <c r="O107" s="898"/>
      <c r="P107" s="898"/>
      <c r="Q107" s="898"/>
      <c r="R107" s="898"/>
    </row>
    <row r="108" spans="1:18" ht="14.45" hidden="1" customHeight="1">
      <c r="A108" s="895"/>
      <c r="B108" s="916"/>
      <c r="C108" s="918"/>
      <c r="D108" s="875"/>
      <c r="E108" s="918"/>
      <c r="F108" s="875"/>
      <c r="G108" s="898"/>
      <c r="H108" s="898"/>
      <c r="I108" s="898"/>
      <c r="J108" s="898"/>
      <c r="K108" s="898"/>
      <c r="L108" s="898"/>
      <c r="M108" s="898"/>
      <c r="N108" s="898"/>
      <c r="O108" s="898"/>
      <c r="P108" s="898"/>
      <c r="Q108" s="898"/>
      <c r="R108" s="898"/>
    </row>
    <row r="109" spans="1:18" ht="14.45" hidden="1" customHeight="1">
      <c r="A109" s="895"/>
      <c r="B109" s="916"/>
      <c r="C109" s="918"/>
      <c r="D109" s="875"/>
      <c r="E109" s="918"/>
      <c r="F109" s="875"/>
      <c r="G109" s="898"/>
      <c r="H109" s="898"/>
      <c r="I109" s="898"/>
      <c r="J109" s="898"/>
      <c r="K109" s="898"/>
      <c r="L109" s="898"/>
      <c r="M109" s="898"/>
      <c r="N109" s="898"/>
      <c r="O109" s="898"/>
      <c r="P109" s="898"/>
      <c r="Q109" s="898"/>
      <c r="R109" s="898"/>
    </row>
    <row r="110" spans="1:18" ht="14.45" hidden="1" customHeight="1">
      <c r="A110" s="895"/>
      <c r="B110" s="916"/>
      <c r="C110" s="918"/>
      <c r="D110" s="875"/>
      <c r="E110" s="918"/>
      <c r="F110" s="875"/>
      <c r="G110" s="898"/>
      <c r="H110" s="898"/>
      <c r="I110" s="898"/>
      <c r="J110" s="898"/>
      <c r="K110" s="898"/>
      <c r="L110" s="898"/>
      <c r="M110" s="898"/>
      <c r="N110" s="898"/>
      <c r="O110" s="898"/>
      <c r="P110" s="898"/>
      <c r="Q110" s="898"/>
      <c r="R110" s="898"/>
    </row>
    <row r="111" spans="1:18" ht="14.45" hidden="1" customHeight="1">
      <c r="A111" s="895"/>
      <c r="B111" s="916"/>
      <c r="C111" s="918"/>
      <c r="D111" s="875"/>
      <c r="E111" s="918"/>
      <c r="F111" s="875"/>
      <c r="G111" s="898"/>
      <c r="H111" s="898"/>
      <c r="I111" s="898"/>
      <c r="J111" s="898"/>
      <c r="K111" s="898"/>
      <c r="L111" s="898"/>
      <c r="M111" s="898"/>
      <c r="N111" s="898"/>
      <c r="O111" s="898"/>
      <c r="P111" s="898"/>
      <c r="Q111" s="898"/>
      <c r="R111" s="898"/>
    </row>
    <row r="112" spans="1:18" ht="14.45" hidden="1" customHeight="1">
      <c r="A112" s="895"/>
      <c r="B112" s="916"/>
      <c r="C112" s="918"/>
      <c r="D112" s="875"/>
      <c r="E112" s="918"/>
      <c r="F112" s="875"/>
      <c r="G112" s="898"/>
      <c r="H112" s="898"/>
      <c r="I112" s="898"/>
      <c r="J112" s="898"/>
      <c r="K112" s="898"/>
      <c r="L112" s="898"/>
      <c r="M112" s="898"/>
      <c r="N112" s="898"/>
      <c r="O112" s="898"/>
      <c r="P112" s="898"/>
      <c r="Q112" s="898"/>
      <c r="R112" s="898"/>
    </row>
    <row r="113" spans="1:18" ht="14.45" hidden="1" customHeight="1">
      <c r="A113" s="895"/>
      <c r="B113" s="916"/>
      <c r="C113" s="918"/>
      <c r="D113" s="875"/>
      <c r="E113" s="918"/>
      <c r="F113" s="875"/>
      <c r="G113" s="898"/>
      <c r="H113" s="898"/>
      <c r="I113" s="898"/>
      <c r="J113" s="898"/>
      <c r="K113" s="898"/>
      <c r="L113" s="898"/>
      <c r="M113" s="898"/>
      <c r="N113" s="898"/>
      <c r="O113" s="898"/>
      <c r="P113" s="898"/>
      <c r="Q113" s="898"/>
      <c r="R113" s="898"/>
    </row>
    <row r="114" spans="1:18" ht="14.45" hidden="1" customHeight="1">
      <c r="A114" s="895"/>
      <c r="B114" s="916"/>
      <c r="C114" s="918"/>
      <c r="D114" s="875"/>
      <c r="E114" s="918"/>
      <c r="F114" s="875"/>
      <c r="G114" s="898"/>
      <c r="H114" s="898"/>
      <c r="I114" s="898"/>
      <c r="J114" s="898"/>
      <c r="K114" s="898"/>
      <c r="L114" s="898"/>
      <c r="M114" s="898"/>
      <c r="N114" s="898"/>
      <c r="O114" s="898"/>
      <c r="P114" s="898"/>
      <c r="Q114" s="898"/>
      <c r="R114" s="898"/>
    </row>
    <row r="115" spans="1:18" ht="14.45" hidden="1" customHeight="1">
      <c r="A115" s="895"/>
      <c r="B115" s="916"/>
      <c r="C115" s="918"/>
      <c r="D115" s="875"/>
      <c r="E115" s="918"/>
      <c r="F115" s="875"/>
      <c r="G115" s="898"/>
      <c r="H115" s="898"/>
      <c r="I115" s="898"/>
      <c r="J115" s="898"/>
      <c r="K115" s="898"/>
      <c r="L115" s="898"/>
      <c r="M115" s="898"/>
      <c r="N115" s="898"/>
      <c r="O115" s="898"/>
      <c r="P115" s="898"/>
      <c r="Q115" s="898"/>
      <c r="R115" s="898"/>
    </row>
    <row r="116" spans="1:18" ht="14.45" hidden="1" customHeight="1">
      <c r="A116" s="895"/>
      <c r="B116" s="916"/>
      <c r="C116" s="918"/>
      <c r="D116" s="875"/>
      <c r="E116" s="918"/>
      <c r="F116" s="875"/>
      <c r="G116" s="898"/>
      <c r="H116" s="898"/>
      <c r="I116" s="898"/>
      <c r="J116" s="898"/>
      <c r="K116" s="898"/>
      <c r="L116" s="898"/>
      <c r="M116" s="898"/>
      <c r="N116" s="898"/>
      <c r="O116" s="898"/>
      <c r="P116" s="898"/>
      <c r="Q116" s="898"/>
      <c r="R116" s="898"/>
    </row>
    <row r="117" spans="1:18" ht="14.45" hidden="1" customHeight="1">
      <c r="A117" s="895"/>
      <c r="B117" s="916"/>
      <c r="C117" s="918"/>
      <c r="D117" s="875"/>
      <c r="E117" s="918"/>
      <c r="F117" s="875"/>
      <c r="G117" s="898"/>
      <c r="H117" s="898"/>
      <c r="I117" s="898"/>
      <c r="J117" s="898"/>
      <c r="K117" s="898"/>
      <c r="L117" s="898"/>
      <c r="M117" s="898"/>
      <c r="N117" s="898"/>
      <c r="O117" s="898"/>
      <c r="P117" s="898"/>
      <c r="Q117" s="898"/>
      <c r="R117" s="898"/>
    </row>
    <row r="118" spans="1:18" ht="14.45" hidden="1" customHeight="1">
      <c r="A118" s="895"/>
      <c r="B118" s="916"/>
      <c r="C118" s="918"/>
      <c r="D118" s="875"/>
      <c r="E118" s="918"/>
      <c r="F118" s="875"/>
      <c r="G118" s="898"/>
      <c r="H118" s="898"/>
      <c r="I118" s="898"/>
      <c r="J118" s="898"/>
      <c r="K118" s="898"/>
      <c r="L118" s="898"/>
      <c r="M118" s="898"/>
      <c r="N118" s="898"/>
      <c r="O118" s="898"/>
      <c r="P118" s="898"/>
      <c r="Q118" s="898"/>
      <c r="R118" s="898"/>
    </row>
    <row r="119" spans="1:18" ht="14.45" hidden="1" customHeight="1">
      <c r="A119" s="895"/>
      <c r="B119" s="916"/>
      <c r="C119" s="918"/>
      <c r="D119" s="875"/>
      <c r="E119" s="918"/>
      <c r="F119" s="875"/>
      <c r="G119" s="898"/>
      <c r="H119" s="898"/>
      <c r="I119" s="898"/>
      <c r="J119" s="898"/>
      <c r="K119" s="898"/>
      <c r="L119" s="898"/>
      <c r="M119" s="898"/>
      <c r="N119" s="898"/>
      <c r="O119" s="898"/>
      <c r="P119" s="898"/>
      <c r="Q119" s="898"/>
      <c r="R119" s="898"/>
    </row>
    <row r="120" spans="1:18" ht="14.45" hidden="1" customHeight="1">
      <c r="A120" s="895"/>
      <c r="B120" s="916"/>
      <c r="C120" s="918"/>
      <c r="D120" s="875"/>
      <c r="E120" s="918"/>
      <c r="F120" s="875"/>
      <c r="G120" s="898"/>
      <c r="H120" s="898"/>
      <c r="I120" s="898"/>
      <c r="J120" s="898"/>
      <c r="K120" s="898"/>
      <c r="L120" s="898"/>
      <c r="M120" s="898"/>
      <c r="N120" s="898"/>
      <c r="O120" s="898"/>
      <c r="P120" s="898"/>
      <c r="Q120" s="898"/>
      <c r="R120" s="898"/>
    </row>
    <row r="121" spans="1:18" ht="14.45" hidden="1" customHeight="1">
      <c r="A121" s="895"/>
      <c r="B121" s="916"/>
      <c r="C121" s="918"/>
      <c r="D121" s="875"/>
      <c r="E121" s="918"/>
      <c r="F121" s="875"/>
      <c r="G121" s="898"/>
      <c r="H121" s="898"/>
      <c r="I121" s="898"/>
      <c r="J121" s="898"/>
      <c r="K121" s="898"/>
      <c r="L121" s="898"/>
      <c r="M121" s="898"/>
      <c r="N121" s="898"/>
      <c r="O121" s="898"/>
      <c r="P121" s="898"/>
      <c r="Q121" s="898"/>
      <c r="R121" s="898"/>
    </row>
    <row r="122" spans="1:18" ht="14.45" hidden="1" customHeight="1">
      <c r="A122" s="895"/>
      <c r="B122" s="916"/>
      <c r="C122" s="918"/>
      <c r="D122" s="875"/>
      <c r="E122" s="918"/>
      <c r="F122" s="875"/>
      <c r="G122" s="898"/>
      <c r="H122" s="898"/>
      <c r="I122" s="898"/>
      <c r="J122" s="898"/>
      <c r="K122" s="898"/>
      <c r="L122" s="898"/>
      <c r="M122" s="898"/>
      <c r="N122" s="898"/>
      <c r="O122" s="898"/>
      <c r="P122" s="898"/>
      <c r="Q122" s="898"/>
      <c r="R122" s="898"/>
    </row>
    <row r="123" spans="1:18">
      <c r="A123" s="1449" t="s">
        <v>408</v>
      </c>
      <c r="B123" s="1450"/>
      <c r="C123" s="1468">
        <f>SUM(C69:D122)</f>
        <v>0</v>
      </c>
      <c r="D123" s="1469"/>
      <c r="E123" s="1470">
        <f>SUM(E69:F122)</f>
        <v>0</v>
      </c>
      <c r="F123" s="1471"/>
      <c r="G123" s="919">
        <f>SUM(G69:G79)</f>
        <v>0</v>
      </c>
      <c r="H123" s="919">
        <f t="shared" ref="H123:R123" si="2">SUM(H69:H79)</f>
        <v>0</v>
      </c>
      <c r="I123" s="919">
        <f t="shared" si="2"/>
        <v>0</v>
      </c>
      <c r="J123" s="919">
        <f t="shared" si="2"/>
        <v>0</v>
      </c>
      <c r="K123" s="919">
        <f t="shared" si="2"/>
        <v>0</v>
      </c>
      <c r="L123" s="919">
        <f t="shared" si="2"/>
        <v>0</v>
      </c>
      <c r="M123" s="919">
        <f t="shared" si="2"/>
        <v>0</v>
      </c>
      <c r="N123" s="919">
        <f t="shared" si="2"/>
        <v>0</v>
      </c>
      <c r="O123" s="919">
        <f t="shared" si="2"/>
        <v>0</v>
      </c>
      <c r="P123" s="919">
        <f t="shared" si="2"/>
        <v>0</v>
      </c>
      <c r="Q123" s="919">
        <f t="shared" si="2"/>
        <v>0</v>
      </c>
      <c r="R123" s="919">
        <f t="shared" si="2"/>
        <v>0</v>
      </c>
    </row>
    <row r="124" spans="1:18">
      <c r="A124" s="1449" t="s">
        <v>409</v>
      </c>
      <c r="B124" s="1450"/>
      <c r="C124" s="1466">
        <v>0</v>
      </c>
      <c r="D124" s="1467"/>
      <c r="E124" s="1466">
        <v>0</v>
      </c>
      <c r="F124" s="1467"/>
      <c r="G124" s="920">
        <v>0</v>
      </c>
      <c r="H124" s="909">
        <v>0</v>
      </c>
      <c r="I124" s="912">
        <v>0</v>
      </c>
      <c r="J124" s="912">
        <v>0</v>
      </c>
      <c r="K124" s="912">
        <v>0</v>
      </c>
      <c r="L124" s="912">
        <v>0</v>
      </c>
      <c r="M124" s="921">
        <v>0</v>
      </c>
      <c r="N124" s="906"/>
      <c r="O124" s="906"/>
      <c r="P124" s="906"/>
      <c r="Q124" s="906"/>
      <c r="R124" s="903"/>
    </row>
    <row r="131" spans="1:18" ht="15">
      <c r="A131"/>
      <c r="B131"/>
      <c r="C131"/>
      <c r="D131"/>
      <c r="E131"/>
      <c r="F131" s="922"/>
      <c r="G131" s="922"/>
      <c r="H131" s="923"/>
      <c r="I131" s="922"/>
      <c r="J131" s="922"/>
      <c r="K131" s="924"/>
      <c r="L131" s="925"/>
      <c r="M131" s="925"/>
      <c r="N131" s="925"/>
      <c r="O131" s="925"/>
      <c r="P131" s="925"/>
      <c r="Q131" s="925"/>
      <c r="R131" s="926"/>
    </row>
  </sheetData>
  <mergeCells count="42">
    <mergeCell ref="A124:B124"/>
    <mergeCell ref="C124:D124"/>
    <mergeCell ref="E124:F124"/>
    <mergeCell ref="C78:D78"/>
    <mergeCell ref="E78:F78"/>
    <mergeCell ref="C79:D79"/>
    <mergeCell ref="E79:F79"/>
    <mergeCell ref="A123:B123"/>
    <mergeCell ref="C123:D123"/>
    <mergeCell ref="E123:F123"/>
    <mergeCell ref="C75:D75"/>
    <mergeCell ref="E75:F75"/>
    <mergeCell ref="C76:D76"/>
    <mergeCell ref="E76:F76"/>
    <mergeCell ref="C77:D77"/>
    <mergeCell ref="E77:F77"/>
    <mergeCell ref="C72:D72"/>
    <mergeCell ref="E72:F72"/>
    <mergeCell ref="C73:D73"/>
    <mergeCell ref="E73:F73"/>
    <mergeCell ref="C74:D74"/>
    <mergeCell ref="E74:F74"/>
    <mergeCell ref="G67:R67"/>
    <mergeCell ref="C69:D69"/>
    <mergeCell ref="E69:F69"/>
    <mergeCell ref="C70:D70"/>
    <mergeCell ref="E70:F70"/>
    <mergeCell ref="C71:D71"/>
    <mergeCell ref="E71:F71"/>
    <mergeCell ref="A62:B62"/>
    <mergeCell ref="A63:B63"/>
    <mergeCell ref="A67:A68"/>
    <mergeCell ref="B67:B68"/>
    <mergeCell ref="C67:D68"/>
    <mergeCell ref="E67:F68"/>
    <mergeCell ref="A1:R1"/>
    <mergeCell ref="A6:A7"/>
    <mergeCell ref="B6:B7"/>
    <mergeCell ref="C6:D6"/>
    <mergeCell ref="E6:F6"/>
    <mergeCell ref="G6:G7"/>
    <mergeCell ref="H6:R6"/>
  </mergeCells>
  <pageMargins left="0.7" right="0.7" top="0.75" bottom="0.75" header="0.3" footer="0.3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29"/>
  <sheetViews>
    <sheetView showGridLines="0" zoomScale="70" zoomScaleNormal="70" workbookViewId="0">
      <selection activeCell="R13" sqref="R13"/>
    </sheetView>
  </sheetViews>
  <sheetFormatPr defaultColWidth="8.7109375" defaultRowHeight="12.75"/>
  <cols>
    <col min="1" max="1" width="1.42578125" style="317" customWidth="1"/>
    <col min="2" max="2" width="1.5703125" style="317" customWidth="1"/>
    <col min="3" max="3" width="52.85546875" style="317" customWidth="1"/>
    <col min="4" max="10" width="14" style="317" customWidth="1"/>
    <col min="11" max="11" width="2.7109375" style="317" customWidth="1"/>
    <col min="12" max="13" width="14" style="317" customWidth="1"/>
    <col min="14" max="14" width="1.42578125" style="317" customWidth="1"/>
    <col min="15" max="15" width="1.28515625" style="317" customWidth="1"/>
    <col min="16" max="17" width="8.7109375" style="317"/>
    <col min="18" max="18" width="25.42578125" style="317" bestFit="1" customWidth="1"/>
    <col min="19" max="16384" width="8.7109375" style="317"/>
  </cols>
  <sheetData>
    <row r="1" spans="2:14" s="332" customFormat="1">
      <c r="C1" s="317"/>
      <c r="D1" s="927"/>
      <c r="E1" s="927"/>
      <c r="F1" s="927"/>
      <c r="G1" s="927"/>
      <c r="H1" s="927"/>
      <c r="I1" s="927"/>
      <c r="J1" s="927"/>
      <c r="K1" s="927"/>
      <c r="L1" s="927"/>
      <c r="M1" s="927"/>
    </row>
    <row r="2" spans="2:14" s="332" customFormat="1">
      <c r="C2" s="317"/>
      <c r="D2" s="927"/>
      <c r="E2" s="927"/>
      <c r="F2" s="928" t="s">
        <v>414</v>
      </c>
      <c r="G2" s="927"/>
      <c r="H2" s="927"/>
      <c r="I2" s="927"/>
      <c r="J2" s="927"/>
      <c r="K2" s="927"/>
      <c r="L2" s="927"/>
      <c r="M2" s="927"/>
    </row>
    <row r="3" spans="2:14" s="332" customFormat="1" ht="13.5" thickBot="1">
      <c r="C3" s="317"/>
      <c r="D3" s="927"/>
      <c r="E3" s="927"/>
      <c r="F3" s="927"/>
      <c r="G3" s="927"/>
      <c r="H3" s="927"/>
      <c r="I3" s="927"/>
      <c r="J3" s="927"/>
      <c r="K3" s="927"/>
      <c r="L3" s="927"/>
      <c r="M3" s="927"/>
    </row>
    <row r="4" spans="2:14" ht="18.600000000000001" customHeight="1">
      <c r="B4" s="1308"/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10"/>
    </row>
    <row r="5" spans="2:14" ht="18.600000000000001" customHeight="1">
      <c r="B5" s="1311"/>
      <c r="C5" s="1312" t="s">
        <v>415</v>
      </c>
      <c r="D5" s="958"/>
      <c r="E5" s="958"/>
      <c r="F5" s="958"/>
      <c r="G5" s="958"/>
      <c r="H5" s="958"/>
      <c r="I5" s="958"/>
      <c r="J5" s="958"/>
      <c r="K5" s="958"/>
      <c r="L5" s="958"/>
      <c r="M5" s="958"/>
      <c r="N5" s="1313"/>
    </row>
    <row r="6" spans="2:14" ht="18.600000000000001" customHeight="1">
      <c r="B6" s="1311"/>
      <c r="C6" s="958"/>
      <c r="D6" s="958"/>
      <c r="E6" s="958"/>
      <c r="F6" s="1314"/>
      <c r="G6" s="1307"/>
      <c r="H6" s="1307"/>
      <c r="I6" s="1307"/>
      <c r="J6" s="1307"/>
      <c r="K6" s="930"/>
      <c r="L6" s="1314"/>
      <c r="M6" s="958"/>
      <c r="N6" s="1313"/>
    </row>
    <row r="7" spans="2:14" ht="18.600000000000001" customHeight="1">
      <c r="B7" s="1311"/>
      <c r="C7" s="932" t="s">
        <v>416</v>
      </c>
      <c r="D7" s="933"/>
      <c r="E7" s="933"/>
      <c r="F7" s="933"/>
      <c r="G7" s="933"/>
      <c r="H7" s="933"/>
      <c r="I7" s="933"/>
      <c r="J7" s="933"/>
      <c r="K7" s="933"/>
      <c r="L7" s="1323">
        <v>31426559212.291847</v>
      </c>
      <c r="M7" s="1315"/>
      <c r="N7" s="1313"/>
    </row>
    <row r="8" spans="2:14" ht="18.600000000000001" customHeight="1">
      <c r="B8" s="1316"/>
      <c r="C8" s="932" t="s">
        <v>417</v>
      </c>
      <c r="D8" s="933"/>
      <c r="E8" s="933"/>
      <c r="F8" s="933"/>
      <c r="G8" s="933"/>
      <c r="H8" s="933"/>
      <c r="I8" s="933"/>
      <c r="J8" s="933"/>
      <c r="K8" s="933"/>
      <c r="L8" s="935">
        <v>3402028.3</v>
      </c>
      <c r="M8" s="1315"/>
      <c r="N8" s="1313"/>
    </row>
    <row r="9" spans="2:14" ht="18.600000000000001" customHeight="1">
      <c r="B9" s="1316"/>
      <c r="C9" s="932" t="s">
        <v>418</v>
      </c>
      <c r="D9" s="933"/>
      <c r="E9" s="933"/>
      <c r="F9" s="933"/>
      <c r="G9" s="933"/>
      <c r="H9" s="933"/>
      <c r="I9" s="933"/>
      <c r="J9" s="933"/>
      <c r="K9" s="933"/>
      <c r="L9" s="936">
        <v>9237.5948819390615</v>
      </c>
      <c r="M9" s="1315"/>
      <c r="N9" s="1313"/>
    </row>
    <row r="10" spans="2:14" ht="18.600000000000001" customHeight="1">
      <c r="B10" s="1316"/>
      <c r="C10" s="934"/>
      <c r="D10" s="934"/>
      <c r="E10" s="934"/>
      <c r="F10" s="934"/>
      <c r="G10" s="934"/>
      <c r="H10" s="934"/>
      <c r="I10" s="934"/>
      <c r="J10" s="934"/>
      <c r="K10" s="934"/>
      <c r="L10" s="934"/>
      <c r="M10" s="958"/>
      <c r="N10" s="1313"/>
    </row>
    <row r="11" spans="2:14" ht="18.600000000000001" customHeight="1">
      <c r="B11" s="1311"/>
      <c r="C11" s="958"/>
      <c r="D11" s="958"/>
      <c r="E11" s="958"/>
      <c r="F11" s="958"/>
      <c r="G11" s="958"/>
      <c r="H11" s="958"/>
      <c r="I11" s="958"/>
      <c r="J11" s="958"/>
      <c r="K11" s="958"/>
      <c r="L11" s="958"/>
      <c r="M11" s="958"/>
      <c r="N11" s="1313"/>
    </row>
    <row r="12" spans="2:14" ht="18.600000000000001" customHeight="1">
      <c r="B12" s="1311"/>
      <c r="C12" s="1312" t="s">
        <v>419</v>
      </c>
      <c r="D12" s="1314"/>
      <c r="E12" s="1314"/>
      <c r="F12" s="1317"/>
      <c r="G12" s="1317"/>
      <c r="H12" s="1317"/>
      <c r="I12" s="1317"/>
      <c r="J12" s="1317"/>
      <c r="K12" s="1317"/>
      <c r="L12" s="1317"/>
      <c r="M12" s="958"/>
      <c r="N12" s="1313"/>
    </row>
    <row r="13" spans="2:14" ht="18.600000000000001" customHeight="1">
      <c r="B13" s="1311"/>
      <c r="C13" s="958"/>
      <c r="D13" s="958"/>
      <c r="E13" s="958"/>
      <c r="F13" s="958"/>
      <c r="G13" s="958"/>
      <c r="H13" s="958"/>
      <c r="I13" s="958"/>
      <c r="J13" s="958"/>
      <c r="K13" s="958"/>
      <c r="L13" s="958"/>
      <c r="M13" s="958"/>
      <c r="N13" s="1313"/>
    </row>
    <row r="14" spans="2:14" ht="18.600000000000001" customHeight="1">
      <c r="B14" s="1311"/>
      <c r="C14" s="937" t="s">
        <v>64</v>
      </c>
      <c r="D14" s="938" t="s">
        <v>434</v>
      </c>
      <c r="E14" s="938" t="s">
        <v>420</v>
      </c>
      <c r="F14" s="932"/>
      <c r="G14" s="939" t="s">
        <v>62</v>
      </c>
      <c r="H14" s="939"/>
      <c r="I14" s="939"/>
      <c r="J14" s="940"/>
      <c r="K14" s="941"/>
      <c r="L14" s="938" t="s">
        <v>421</v>
      </c>
      <c r="M14" s="942" t="s">
        <v>421</v>
      </c>
      <c r="N14" s="1313"/>
    </row>
    <row r="15" spans="2:14" ht="18.600000000000001" customHeight="1">
      <c r="B15" s="1311"/>
      <c r="C15" s="943" t="str">
        <f>'T1'!A3</f>
        <v>Hungary</v>
      </c>
      <c r="D15" s="944" t="s">
        <v>435</v>
      </c>
      <c r="E15" s="944" t="s">
        <v>422</v>
      </c>
      <c r="F15" s="944" t="s">
        <v>55</v>
      </c>
      <c r="G15" s="944" t="s">
        <v>56</v>
      </c>
      <c r="H15" s="944" t="s">
        <v>57</v>
      </c>
      <c r="I15" s="944" t="s">
        <v>58</v>
      </c>
      <c r="J15" s="944" t="s">
        <v>59</v>
      </c>
      <c r="K15" s="941"/>
      <c r="L15" s="944" t="s">
        <v>60</v>
      </c>
      <c r="M15" s="944" t="s">
        <v>61</v>
      </c>
      <c r="N15" s="1313"/>
    </row>
    <row r="16" spans="2:14" ht="18.600000000000001" customHeight="1">
      <c r="B16" s="1311"/>
      <c r="C16" s="945" t="s">
        <v>423</v>
      </c>
      <c r="D16" s="946"/>
      <c r="E16" s="946"/>
      <c r="F16" s="931">
        <f>'T1'!K61*1000</f>
        <v>42004364710.408775</v>
      </c>
      <c r="G16" s="931">
        <f>'T1'!L61*1000</f>
        <v>46831918814.554604</v>
      </c>
      <c r="H16" s="931">
        <f>'T1'!M61*1000</f>
        <v>51729370049.134003</v>
      </c>
      <c r="I16" s="931">
        <f>'T1'!N61*1000</f>
        <v>56136795187.731552</v>
      </c>
      <c r="J16" s="931">
        <f>'T1'!O61*1000</f>
        <v>60373071919.456688</v>
      </c>
      <c r="K16" s="941"/>
      <c r="L16" s="946"/>
      <c r="M16" s="946"/>
      <c r="N16" s="1313"/>
    </row>
    <row r="17" spans="2:14" ht="18.600000000000001" customHeight="1">
      <c r="B17" s="1311"/>
      <c r="C17" s="932" t="s">
        <v>424</v>
      </c>
      <c r="D17" s="948">
        <f>'T1'!E66*1000</f>
        <v>25651854528.268524</v>
      </c>
      <c r="E17" s="948">
        <f>L7</f>
        <v>31426559212.291847</v>
      </c>
      <c r="F17" s="949">
        <f>'T1'!K66*1000</f>
        <v>39061038778.427101</v>
      </c>
      <c r="G17" s="949">
        <f>'T1'!L66*1000</f>
        <v>42580751605.153908</v>
      </c>
      <c r="H17" s="949">
        <f>'T1'!M66*1000</f>
        <v>45882592463.659721</v>
      </c>
      <c r="I17" s="949">
        <f>'T1'!N66*1000</f>
        <v>48619458059.2444</v>
      </c>
      <c r="J17" s="949">
        <f>'T1'!O66*1000</f>
        <v>51070857213.484894</v>
      </c>
      <c r="K17" s="941"/>
      <c r="L17" s="950">
        <f>(J17/('T1'!E66*1000))^(1/10)-1</f>
        <v>7.1286020957183949E-2</v>
      </c>
      <c r="M17" s="950">
        <f>(J17/E17)^(1/5)-1</f>
        <v>0.10198393334290556</v>
      </c>
      <c r="N17" s="1313"/>
    </row>
    <row r="18" spans="2:14" ht="18.600000000000001" customHeight="1">
      <c r="B18" s="1311"/>
      <c r="C18" s="945" t="s">
        <v>63</v>
      </c>
      <c r="D18" s="946"/>
      <c r="E18" s="946"/>
      <c r="F18" s="951">
        <f>+F17/E17-1</f>
        <v>0.24293081258317284</v>
      </c>
      <c r="G18" s="951">
        <f t="shared" ref="G18:J18" si="0">+G17/F17-1</f>
        <v>9.0108019059408573E-2</v>
      </c>
      <c r="H18" s="951">
        <f t="shared" si="0"/>
        <v>7.7543038439607193E-2</v>
      </c>
      <c r="I18" s="951">
        <f t="shared" si="0"/>
        <v>5.9649323384513453E-2</v>
      </c>
      <c r="J18" s="951">
        <f t="shared" si="0"/>
        <v>5.0420125030052443E-2</v>
      </c>
      <c r="K18" s="941"/>
      <c r="L18" s="946"/>
      <c r="M18" s="946"/>
      <c r="N18" s="1313"/>
    </row>
    <row r="19" spans="2:14" ht="18.600000000000001" customHeight="1">
      <c r="B19" s="1311"/>
      <c r="C19" s="945" t="s">
        <v>425</v>
      </c>
      <c r="D19" s="952">
        <f>(('T1'!E68*1000)*(L8/('T1'!J68*1000)))</f>
        <v>2407741.92</v>
      </c>
      <c r="E19" s="952">
        <f>L8</f>
        <v>3402028.3</v>
      </c>
      <c r="F19" s="931">
        <f>'T1'!K68*1000</f>
        <v>3596684</v>
      </c>
      <c r="G19" s="931">
        <f>'T1'!L68*1000</f>
        <v>3750827.600000001</v>
      </c>
      <c r="H19" s="931">
        <f>'T1'!M68*1000</f>
        <v>3892125.9000000008</v>
      </c>
      <c r="I19" s="931">
        <f>'T1'!N68*1000</f>
        <v>4031448.0000000009</v>
      </c>
      <c r="J19" s="931">
        <f>'T1'!O68*1000</f>
        <v>4172746.3000000007</v>
      </c>
      <c r="K19" s="941"/>
      <c r="L19" s="947">
        <f>(J19/D19)^(1/10)-1</f>
        <v>5.6528470714000356E-2</v>
      </c>
      <c r="M19" s="947">
        <f>(J19/E19)^(1/5)-1</f>
        <v>4.1685962469161897E-2</v>
      </c>
      <c r="N19" s="1313"/>
    </row>
    <row r="20" spans="2:14" s="954" customFormat="1" ht="18.600000000000001" customHeight="1">
      <c r="B20" s="1318"/>
      <c r="C20" s="945" t="s">
        <v>63</v>
      </c>
      <c r="D20" s="946"/>
      <c r="E20" s="946"/>
      <c r="F20" s="951">
        <f t="shared" ref="F20:J20" si="1">+F19/E19-1</f>
        <v>5.7217542840546143E-2</v>
      </c>
      <c r="G20" s="951">
        <f t="shared" si="1"/>
        <v>4.2857142857143149E-2</v>
      </c>
      <c r="H20" s="951">
        <f t="shared" si="1"/>
        <v>3.7671232876712368E-2</v>
      </c>
      <c r="I20" s="951">
        <f t="shared" si="1"/>
        <v>3.5795887281035776E-2</v>
      </c>
      <c r="J20" s="951">
        <f t="shared" si="1"/>
        <v>3.5049019607843013E-2</v>
      </c>
      <c r="K20" s="953"/>
      <c r="L20" s="946"/>
      <c r="M20" s="946"/>
      <c r="N20" s="1319"/>
    </row>
    <row r="21" spans="2:14" ht="18.600000000000001" customHeight="1">
      <c r="B21" s="1311"/>
      <c r="C21" s="932" t="s">
        <v>65</v>
      </c>
      <c r="D21" s="955">
        <f>D17/D19</f>
        <v>10653.905352226673</v>
      </c>
      <c r="E21" s="955">
        <f>E17/E19</f>
        <v>9237.5948819390615</v>
      </c>
      <c r="F21" s="936">
        <f t="shared" ref="F21:J21" si="2">IF(F19=0,0,F17/F19)</f>
        <v>10860.29208527274</v>
      </c>
      <c r="G21" s="936">
        <f t="shared" si="2"/>
        <v>11352.361704162009</v>
      </c>
      <c r="H21" s="936">
        <f t="shared" si="2"/>
        <v>11788.568418010247</v>
      </c>
      <c r="I21" s="936">
        <f t="shared" si="2"/>
        <v>12060.048414178824</v>
      </c>
      <c r="J21" s="936">
        <f t="shared" si="2"/>
        <v>12239.14744433058</v>
      </c>
      <c r="K21" s="941"/>
      <c r="L21" s="950">
        <f>(J21/D21)^(1/10)-1</f>
        <v>1.3967962674219736E-2</v>
      </c>
      <c r="M21" s="950">
        <f>(J21/E21)^(1/5)-1</f>
        <v>5.7884979779142087E-2</v>
      </c>
      <c r="N21" s="1313"/>
    </row>
    <row r="22" spans="2:14" s="954" customFormat="1" ht="18.600000000000001" customHeight="1">
      <c r="B22" s="1318"/>
      <c r="C22" s="945" t="s">
        <v>63</v>
      </c>
      <c r="D22" s="946"/>
      <c r="E22" s="946"/>
      <c r="F22" s="951">
        <f t="shared" ref="F22:J22" si="3">+F21/E21-1</f>
        <v>0.17566230431974295</v>
      </c>
      <c r="G22" s="951">
        <f t="shared" si="3"/>
        <v>4.5309059372035332E-2</v>
      </c>
      <c r="H22" s="951">
        <f t="shared" si="3"/>
        <v>3.8424314271832571E-2</v>
      </c>
      <c r="I22" s="951">
        <f t="shared" si="3"/>
        <v>2.3029089414607462E-2</v>
      </c>
      <c r="J22" s="951">
        <f t="shared" si="3"/>
        <v>1.4850606233155039E-2</v>
      </c>
      <c r="K22" s="953"/>
      <c r="L22" s="946"/>
      <c r="M22" s="946"/>
      <c r="N22" s="1319"/>
    </row>
    <row r="23" spans="2:14" ht="18.600000000000001" customHeight="1">
      <c r="B23" s="1311"/>
      <c r="C23" s="945" t="s">
        <v>426</v>
      </c>
      <c r="D23" s="955">
        <f t="shared" ref="D23:J23" si="4">D21/$E$27</f>
        <v>34.479439185440036</v>
      </c>
      <c r="E23" s="955">
        <f t="shared" si="4"/>
        <v>29.895806319039789</v>
      </c>
      <c r="F23" s="936">
        <f t="shared" si="4"/>
        <v>35.147372546539046</v>
      </c>
      <c r="G23" s="936">
        <f t="shared" si="4"/>
        <v>36.739866936021237</v>
      </c>
      <c r="H23" s="936">
        <f t="shared" si="4"/>
        <v>38.151571129476224</v>
      </c>
      <c r="I23" s="936">
        <f t="shared" si="4"/>
        <v>39.030167072324694</v>
      </c>
      <c r="J23" s="936">
        <f t="shared" si="4"/>
        <v>39.609788714730044</v>
      </c>
      <c r="K23" s="941"/>
      <c r="L23" s="950">
        <f>(J23/D23)^(1/10)-1</f>
        <v>1.3967962674219736E-2</v>
      </c>
      <c r="M23" s="950">
        <f>(J23/E23)^(1/5)-1</f>
        <v>5.7884979779142087E-2</v>
      </c>
      <c r="N23" s="1313"/>
    </row>
    <row r="24" spans="2:14" s="954" customFormat="1" ht="18.600000000000001" customHeight="1">
      <c r="B24" s="1318"/>
      <c r="C24" s="945" t="s">
        <v>63</v>
      </c>
      <c r="D24" s="946"/>
      <c r="E24" s="946"/>
      <c r="F24" s="951">
        <f t="shared" ref="F24:J24" si="5">+F23/E23-1</f>
        <v>0.17566230431974272</v>
      </c>
      <c r="G24" s="951">
        <f t="shared" si="5"/>
        <v>4.5309059372035554E-2</v>
      </c>
      <c r="H24" s="951">
        <f t="shared" si="5"/>
        <v>3.8424314271832571E-2</v>
      </c>
      <c r="I24" s="951">
        <f t="shared" si="5"/>
        <v>2.3029089414607684E-2</v>
      </c>
      <c r="J24" s="951">
        <f t="shared" si="5"/>
        <v>1.4850606233155039E-2</v>
      </c>
      <c r="K24" s="953"/>
      <c r="L24" s="946"/>
      <c r="M24" s="946"/>
      <c r="N24" s="1319"/>
    </row>
    <row r="25" spans="2:14" ht="18.600000000000001" customHeight="1">
      <c r="B25" s="1311"/>
      <c r="C25" s="956"/>
      <c r="D25" s="957"/>
      <c r="E25" s="957"/>
      <c r="F25" s="958"/>
      <c r="G25" s="958"/>
      <c r="H25" s="958"/>
      <c r="I25" s="958"/>
      <c r="J25" s="958"/>
      <c r="K25" s="958"/>
      <c r="L25" s="958"/>
      <c r="M25" s="958"/>
      <c r="N25" s="1313"/>
    </row>
    <row r="26" spans="2:14" ht="18.600000000000001" customHeight="1">
      <c r="B26" s="1311"/>
      <c r="C26" s="959" t="s">
        <v>427</v>
      </c>
      <c r="D26" s="1327"/>
      <c r="E26" s="1291" t="s">
        <v>432</v>
      </c>
      <c r="F26" s="958"/>
      <c r="G26" s="958"/>
      <c r="H26" s="958"/>
      <c r="I26" s="958"/>
      <c r="J26" s="958"/>
      <c r="K26" s="958"/>
      <c r="L26" s="958"/>
      <c r="M26" s="958"/>
      <c r="N26" s="1313"/>
    </row>
    <row r="27" spans="2:14" ht="18.600000000000001" customHeight="1">
      <c r="B27" s="1311"/>
      <c r="C27" s="945" t="s">
        <v>428</v>
      </c>
      <c r="D27" s="1328"/>
      <c r="E27" s="1292">
        <v>308.99299999999999</v>
      </c>
      <c r="F27" s="958"/>
      <c r="G27" s="958"/>
      <c r="H27" s="958"/>
      <c r="I27" s="958"/>
      <c r="J27" s="958"/>
      <c r="K27" s="958"/>
      <c r="L27" s="958"/>
      <c r="M27" s="958"/>
      <c r="N27" s="1313"/>
    </row>
    <row r="28" spans="2:14" ht="13.5" thickBot="1">
      <c r="B28" s="1320"/>
      <c r="C28" s="1321"/>
      <c r="D28" s="1321"/>
      <c r="E28" s="1321"/>
      <c r="F28" s="1321"/>
      <c r="G28" s="1321"/>
      <c r="H28" s="1321"/>
      <c r="I28" s="1321"/>
      <c r="J28" s="1321"/>
      <c r="K28" s="1321"/>
      <c r="L28" s="1321"/>
      <c r="M28" s="1321"/>
      <c r="N28" s="1322"/>
    </row>
    <row r="29" spans="2:14" s="929" customFormat="1"/>
  </sheetData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A120"/>
  <sheetViews>
    <sheetView showGridLines="0" tabSelected="1" topLeftCell="A16" workbookViewId="0">
      <selection activeCell="K51" sqref="K51"/>
    </sheetView>
  </sheetViews>
  <sheetFormatPr defaultColWidth="12.5703125" defaultRowHeight="12"/>
  <cols>
    <col min="1" max="1" width="30.85546875" style="8" customWidth="1"/>
    <col min="2" max="2" width="0.42578125" style="8" customWidth="1"/>
    <col min="3" max="9" width="8" style="8" customWidth="1"/>
    <col min="10" max="10" width="8.85546875" style="8" customWidth="1"/>
    <col min="11" max="15" width="8" style="7" customWidth="1"/>
    <col min="16" max="16" width="0.7109375" style="7" customWidth="1"/>
    <col min="17" max="17" width="9" style="1" hidden="1" customWidth="1"/>
    <col min="18" max="18" width="9.5703125" style="1" hidden="1" customWidth="1"/>
    <col min="19" max="21" width="9" style="1" hidden="1" customWidth="1"/>
    <col min="22" max="22" width="14" style="1" bestFit="1" customWidth="1"/>
    <col min="23" max="16384" width="12.5703125" style="1"/>
  </cols>
  <sheetData>
    <row r="1" spans="1:27" s="960" customFormat="1" ht="12" customHeight="1">
      <c r="A1" s="187" t="s">
        <v>429</v>
      </c>
      <c r="B1" s="187"/>
      <c r="C1" s="187"/>
      <c r="D1" s="187"/>
      <c r="E1" s="187"/>
      <c r="F1" s="187"/>
      <c r="G1" s="187"/>
      <c r="H1" s="187"/>
      <c r="I1" s="187"/>
      <c r="J1" s="187"/>
      <c r="K1" s="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7" ht="12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27" ht="12" customHeight="1">
      <c r="A3" s="9" t="s">
        <v>160</v>
      </c>
      <c r="B3" s="10"/>
      <c r="C3" s="10"/>
      <c r="D3" s="10"/>
      <c r="E3" s="10"/>
      <c r="F3" s="10"/>
      <c r="G3" s="10"/>
      <c r="H3" s="10"/>
      <c r="I3" s="10"/>
      <c r="J3" s="10"/>
      <c r="K3" s="6"/>
      <c r="L3" s="6"/>
      <c r="M3" s="6"/>
      <c r="N3" s="6"/>
      <c r="O3" s="6"/>
      <c r="P3" s="6"/>
      <c r="Q3" s="961"/>
      <c r="R3" s="961"/>
      <c r="S3" s="961"/>
      <c r="T3" s="961"/>
      <c r="U3" s="961"/>
    </row>
    <row r="4" spans="1:27" ht="12" customHeight="1">
      <c r="A4" s="11" t="s">
        <v>161</v>
      </c>
      <c r="B4" s="10"/>
      <c r="C4" s="10"/>
      <c r="D4" s="10"/>
      <c r="E4" s="10"/>
      <c r="F4" s="10"/>
      <c r="G4" s="10"/>
      <c r="H4" s="10"/>
      <c r="I4" s="10"/>
      <c r="J4" s="10"/>
      <c r="K4" s="6"/>
      <c r="L4" s="6"/>
      <c r="M4" s="6"/>
      <c r="N4" s="6"/>
      <c r="O4" s="6"/>
      <c r="P4" s="6"/>
    </row>
    <row r="5" spans="1:27" ht="12" customHeight="1">
      <c r="A5" s="12" t="s">
        <v>162</v>
      </c>
      <c r="B5" s="10"/>
      <c r="C5" s="10"/>
      <c r="D5" s="10"/>
      <c r="E5" s="10"/>
      <c r="F5" s="10"/>
      <c r="G5" s="10"/>
      <c r="H5" s="10"/>
      <c r="I5" s="6"/>
      <c r="J5" s="6"/>
      <c r="K5" s="6"/>
      <c r="L5" s="6"/>
      <c r="M5" s="6"/>
      <c r="N5" s="6"/>
      <c r="O5" s="6"/>
      <c r="P5" s="6"/>
    </row>
    <row r="6" spans="1:27" ht="12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27" s="13" customFormat="1" ht="12" customHeight="1">
      <c r="C7" s="1416" t="s">
        <v>430</v>
      </c>
      <c r="D7" s="1417"/>
      <c r="E7" s="1417"/>
      <c r="F7" s="1417"/>
      <c r="G7" s="1417"/>
      <c r="H7" s="1417"/>
      <c r="I7" s="1417"/>
      <c r="J7" s="1418"/>
      <c r="K7" s="1415" t="s">
        <v>431</v>
      </c>
      <c r="L7" s="1415"/>
      <c r="M7" s="1415"/>
      <c r="N7" s="1415"/>
      <c r="O7" s="1415"/>
      <c r="P7" s="14"/>
      <c r="Q7" s="1416" t="s">
        <v>433</v>
      </c>
      <c r="R7" s="1417"/>
      <c r="S7" s="1417"/>
      <c r="T7" s="1417"/>
      <c r="U7" s="1418"/>
    </row>
    <row r="8" spans="1:27" ht="12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5"/>
      <c r="L8" s="15"/>
      <c r="M8" s="15"/>
      <c r="N8" s="15"/>
      <c r="O8" s="15"/>
      <c r="P8" s="15"/>
    </row>
    <row r="9" spans="1:27" s="20" customFormat="1" ht="12" customHeight="1">
      <c r="A9" s="16" t="s">
        <v>0</v>
      </c>
      <c r="B9" s="2"/>
      <c r="C9" s="17">
        <v>2012</v>
      </c>
      <c r="D9" s="3">
        <v>2013</v>
      </c>
      <c r="E9" s="3">
        <v>2014</v>
      </c>
      <c r="F9" s="3">
        <v>2015</v>
      </c>
      <c r="G9" s="3">
        <v>2016</v>
      </c>
      <c r="H9" s="3">
        <v>2017</v>
      </c>
      <c r="I9" s="3">
        <v>2018</v>
      </c>
      <c r="J9" s="18">
        <v>2019</v>
      </c>
      <c r="K9" s="17">
        <v>2020</v>
      </c>
      <c r="L9" s="3">
        <v>2021</v>
      </c>
      <c r="M9" s="3">
        <v>2022</v>
      </c>
      <c r="N9" s="3">
        <v>2023</v>
      </c>
      <c r="O9" s="18">
        <v>2024</v>
      </c>
      <c r="P9" s="19"/>
      <c r="Q9" s="17">
        <v>2020</v>
      </c>
      <c r="R9" s="3">
        <v>2021</v>
      </c>
      <c r="S9" s="3">
        <v>2022</v>
      </c>
      <c r="T9" s="3">
        <v>2023</v>
      </c>
      <c r="U9" s="18">
        <v>2024</v>
      </c>
    </row>
    <row r="10" spans="1:27" ht="12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8"/>
      <c r="L10" s="8"/>
      <c r="M10" s="8"/>
      <c r="Q10" s="8"/>
      <c r="R10" s="8"/>
      <c r="S10" s="8"/>
      <c r="T10" s="8"/>
      <c r="U10" s="8"/>
    </row>
    <row r="11" spans="1:27" ht="15.6" customHeight="1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21"/>
      <c r="K11" s="23"/>
      <c r="L11" s="23"/>
      <c r="M11" s="23"/>
      <c r="N11" s="23"/>
      <c r="O11" s="24"/>
      <c r="P11" s="24"/>
      <c r="Q11" s="23"/>
      <c r="R11" s="23"/>
      <c r="S11" s="25"/>
      <c r="T11" s="25"/>
      <c r="U11" s="25"/>
    </row>
    <row r="12" spans="1:27" ht="12" customHeight="1">
      <c r="A12" s="26" t="s">
        <v>2</v>
      </c>
      <c r="B12" s="156"/>
      <c r="C12" s="197">
        <f>'T1 ANSP'!C12+'T1 MET'!C12+'T1 NSA'!C12</f>
        <v>12718933.134285651</v>
      </c>
      <c r="D12" s="198">
        <f>'T1 ANSP'!D12+'T1 MET'!D12+'T1 NSA'!D12</f>
        <v>13002465.438578801</v>
      </c>
      <c r="E12" s="198">
        <f>'T1 ANSP'!E12+'T1 MET'!E12+'T1 NSA'!E12</f>
        <v>12887772.491624393</v>
      </c>
      <c r="F12" s="198">
        <f>'T1 ANSP'!F12+'T1 MET'!F12+'T1 NSA'!F12</f>
        <v>14243825.306683056</v>
      </c>
      <c r="G12" s="198">
        <f>'T1 ANSP'!G12+'T1 MET'!G12+'T1 NSA'!G12</f>
        <v>13990722.223779621</v>
      </c>
      <c r="H12" s="198">
        <f>'T1 ANSP'!H12+'T1 MET'!H12+'T1 NSA'!H12</f>
        <v>14351064.893300103</v>
      </c>
      <c r="I12" s="198">
        <f>'T1 ANSP'!I12+'T1 MET'!I12+'T1 NSA'!I12</f>
        <v>14834626.768554136</v>
      </c>
      <c r="J12" s="199">
        <f>'T1 ANSP'!J12+'T1 MET'!J12+'T1 NSA'!J12</f>
        <v>16377963.491799999</v>
      </c>
      <c r="K12" s="197">
        <f>'T1 ANSP'!K12+'T1 MET'!K12+'T1 NSA'!K12</f>
        <v>21807944.481000002</v>
      </c>
      <c r="L12" s="198">
        <f>'T1 ANSP'!L12+'T1 MET'!L12+'T1 NSA'!L12</f>
        <v>24798629.563000001</v>
      </c>
      <c r="M12" s="198">
        <f>'T1 ANSP'!M12+'T1 MET'!M12+'T1 NSA'!M12</f>
        <v>28285695.911900003</v>
      </c>
      <c r="N12" s="198">
        <f>'T1 ANSP'!N12+'T1 MET'!N12+'T1 NSA'!N12</f>
        <v>31470677.061286997</v>
      </c>
      <c r="O12" s="199">
        <f>'T1 ANSP'!O12+'T1 MET'!O12+'T1 NSA'!O12</f>
        <v>34321191.923315607</v>
      </c>
      <c r="P12" s="130"/>
      <c r="Q12" s="128"/>
      <c r="R12" s="129"/>
      <c r="S12" s="29"/>
      <c r="T12" s="29"/>
      <c r="U12" s="30"/>
      <c r="V12" s="154"/>
      <c r="W12" s="154"/>
      <c r="X12" s="154"/>
      <c r="Y12" s="154"/>
      <c r="Z12" s="154"/>
      <c r="AA12" s="154"/>
    </row>
    <row r="13" spans="1:27" ht="12" customHeight="1">
      <c r="A13" s="31" t="s">
        <v>45</v>
      </c>
      <c r="B13" s="31"/>
      <c r="C13" s="201">
        <f>'T1 ANSP'!C13+'T1 MET'!C13+'T1 NSA'!C13</f>
        <v>0</v>
      </c>
      <c r="D13" s="202">
        <f>'T1 ANSP'!D13+'T1 MET'!D13+'T1 NSA'!D13</f>
        <v>0</v>
      </c>
      <c r="E13" s="202">
        <f>'T1 ANSP'!E13+'T1 MET'!E13+'T1 NSA'!E13</f>
        <v>0</v>
      </c>
      <c r="F13" s="202">
        <f>'T1 ANSP'!F13+'T1 MET'!F13+'T1 NSA'!F13</f>
        <v>0</v>
      </c>
      <c r="G13" s="202">
        <f>'T1 ANSP'!G13+'T1 MET'!G13+'T1 NSA'!G13</f>
        <v>0</v>
      </c>
      <c r="H13" s="202">
        <f>'T1 ANSP'!H13+'T1 MET'!H13+'T1 NSA'!H13</f>
        <v>0</v>
      </c>
      <c r="I13" s="202">
        <f>'T1 ANSP'!I13+'T1 MET'!I13+'T1 NSA'!I13</f>
        <v>0</v>
      </c>
      <c r="J13" s="203">
        <f>'T1 ANSP'!J13+'T1 MET'!J13+'T1 NSA'!J13</f>
        <v>0</v>
      </c>
      <c r="K13" s="204">
        <f>'T1 ANSP'!K13+'T1 MET'!K13+'T1 NSA'!K13</f>
        <v>4497137.7244375329</v>
      </c>
      <c r="L13" s="205">
        <f>'T1 ANSP'!L13+'T1 MET'!L13+'T1 NSA'!L13</f>
        <v>5069911.5839857506</v>
      </c>
      <c r="M13" s="205">
        <f>'T1 ANSP'!M13+'T1 MET'!M13+'T1 NSA'!M13</f>
        <v>5675466.6903412342</v>
      </c>
      <c r="N13" s="205">
        <f>'T1 ANSP'!N13+'T1 MET'!N13+'T1 NSA'!N13</f>
        <v>6350284.5662752744</v>
      </c>
      <c r="O13" s="206">
        <f>'T1 ANSP'!O13+'T1 MET'!O13+'T1 NSA'!O13</f>
        <v>6949223.490554559</v>
      </c>
      <c r="P13" s="130"/>
      <c r="Q13" s="131"/>
      <c r="R13" s="132"/>
      <c r="S13" s="5"/>
      <c r="T13" s="5"/>
      <c r="U13" s="32"/>
      <c r="V13" s="154"/>
      <c r="W13" s="154"/>
      <c r="X13" s="154"/>
      <c r="Y13" s="154"/>
      <c r="Z13" s="154"/>
      <c r="AA13" s="154"/>
    </row>
    <row r="14" spans="1:27" ht="12" customHeight="1">
      <c r="A14" s="31" t="s">
        <v>29</v>
      </c>
      <c r="B14" s="31"/>
      <c r="C14" s="204">
        <f>'T1 ANSP'!C14+'T1 MET'!C14+'T1 NSA'!C14</f>
        <v>8633047.5120373312</v>
      </c>
      <c r="D14" s="205">
        <f>'T1 ANSP'!D14+'T1 MET'!D14+'T1 NSA'!D14</f>
        <v>7734200.0233482141</v>
      </c>
      <c r="E14" s="205">
        <f>'T1 ANSP'!E14+'T1 MET'!E14+'T1 NSA'!E14</f>
        <v>8522068.7724861279</v>
      </c>
      <c r="F14" s="205">
        <f>'T1 ANSP'!F14+'T1 MET'!F14+'T1 NSA'!F14</f>
        <v>8682442.9210161623</v>
      </c>
      <c r="G14" s="205">
        <f>'T1 ANSP'!G14+'T1 MET'!G14+'T1 NSA'!G14</f>
        <v>9244026.289309701</v>
      </c>
      <c r="H14" s="205">
        <f>'T1 ANSP'!H14+'T1 MET'!H14+'T1 NSA'!H14</f>
        <v>10607386.758779218</v>
      </c>
      <c r="I14" s="205">
        <f>'T1 ANSP'!I14+'T1 MET'!I14+'T1 NSA'!I14</f>
        <v>10619820.686449865</v>
      </c>
      <c r="J14" s="206">
        <f>'T1 ANSP'!J14+'T1 MET'!J14+'T1 NSA'!J14</f>
        <v>11315476.8101082</v>
      </c>
      <c r="K14" s="204">
        <f>'T1 ANSP'!K14+'T1 MET'!K14+'T1 NSA'!K14</f>
        <v>14892451.250413027</v>
      </c>
      <c r="L14" s="205">
        <f>'T1 ANSP'!L14+'T1 MET'!L14+'T1 NSA'!L14</f>
        <v>15448389.178739492</v>
      </c>
      <c r="M14" s="205">
        <f>'T1 ANSP'!M14+'T1 MET'!M14+'T1 NSA'!M14</f>
        <v>16473995.47938871</v>
      </c>
      <c r="N14" s="205">
        <f>'T1 ANSP'!N14+'T1 MET'!N14+'T1 NSA'!N14</f>
        <v>17078891.194313239</v>
      </c>
      <c r="O14" s="206">
        <f>'T1 ANSP'!O14+'T1 MET'!O14+'T1 NSA'!O14</f>
        <v>17838252.106652528</v>
      </c>
      <c r="P14" s="35"/>
      <c r="Q14" s="131"/>
      <c r="R14" s="132"/>
      <c r="S14" s="5"/>
      <c r="T14" s="5"/>
      <c r="U14" s="32"/>
      <c r="V14" s="154"/>
      <c r="W14" s="154"/>
      <c r="X14" s="154"/>
      <c r="Y14" s="154"/>
      <c r="Z14" s="154"/>
      <c r="AA14" s="154"/>
    </row>
    <row r="15" spans="1:27" ht="12" customHeight="1">
      <c r="A15" s="31" t="s">
        <v>3</v>
      </c>
      <c r="B15" s="31"/>
      <c r="C15" s="204">
        <f>'T1 ANSP'!C15+'T1 MET'!C15+'T1 NSA'!C15</f>
        <v>2485131.5419041105</v>
      </c>
      <c r="D15" s="205">
        <f>'T1 ANSP'!D15+'T1 MET'!D15+'T1 NSA'!D15</f>
        <v>3486460.4183775201</v>
      </c>
      <c r="E15" s="205">
        <f>'T1 ANSP'!E15+'T1 MET'!E15+'T1 NSA'!E15</f>
        <v>2695730.0637474377</v>
      </c>
      <c r="F15" s="205">
        <f>'T1 ANSP'!F15+'T1 MET'!F15+'T1 NSA'!F15</f>
        <v>2569331.1465893621</v>
      </c>
      <c r="G15" s="205">
        <f>'T1 ANSP'!G15+'T1 MET'!G15+'T1 NSA'!G15</f>
        <v>3162994.04891547</v>
      </c>
      <c r="H15" s="205">
        <f>'T1 ANSP'!H15+'T1 MET'!H15+'T1 NSA'!H15</f>
        <v>3206787.3941207333</v>
      </c>
      <c r="I15" s="205">
        <f>'T1 ANSP'!I15+'T1 MET'!I15+'T1 NSA'!I15</f>
        <v>3574990.8479251792</v>
      </c>
      <c r="J15" s="206">
        <f>'T1 ANSP'!J15+'T1 MET'!J15+'T1 NSA'!J15</f>
        <v>3426356.477</v>
      </c>
      <c r="K15" s="204">
        <f>'T1 ANSP'!K15+'T1 MET'!K15+'T1 NSA'!K15</f>
        <v>3273506.1592856129</v>
      </c>
      <c r="L15" s="205">
        <f>'T1 ANSP'!L15+'T1 MET'!L15+'T1 NSA'!L15</f>
        <v>4039649.5725406781</v>
      </c>
      <c r="M15" s="205">
        <f>'T1 ANSP'!M15+'T1 MET'!M15+'T1 NSA'!M15</f>
        <v>4245991.277032055</v>
      </c>
      <c r="N15" s="205">
        <f>'T1 ANSP'!N15+'T1 MET'!N15+'T1 NSA'!N15</f>
        <v>4531044.5512558678</v>
      </c>
      <c r="O15" s="206">
        <f>'T1 ANSP'!O15+'T1 MET'!O15+'T1 NSA'!O15</f>
        <v>4799171.2816333016</v>
      </c>
      <c r="P15" s="35"/>
      <c r="Q15" s="131"/>
      <c r="R15" s="132"/>
      <c r="S15" s="5"/>
      <c r="T15" s="5"/>
      <c r="U15" s="32"/>
      <c r="V15" s="154"/>
      <c r="W15" s="154"/>
      <c r="X15" s="154"/>
      <c r="Y15" s="154"/>
      <c r="Z15" s="154"/>
      <c r="AA15" s="154"/>
    </row>
    <row r="16" spans="1:27" ht="12" customHeight="1">
      <c r="A16" s="31" t="s">
        <v>4</v>
      </c>
      <c r="B16" s="31"/>
      <c r="C16" s="204">
        <f>'T1 ANSP'!C16+'T1 MET'!C16+'T1 NSA'!C16</f>
        <v>799515.53055501694</v>
      </c>
      <c r="D16" s="205">
        <f>'T1 ANSP'!D16+'T1 MET'!D16+'T1 NSA'!D16</f>
        <v>1104952.4363394398</v>
      </c>
      <c r="E16" s="205">
        <f>'T1 ANSP'!E16+'T1 MET'!E16+'T1 NSA'!E16</f>
        <v>980355.67056747258</v>
      </c>
      <c r="F16" s="205">
        <f>'T1 ANSP'!F16+'T1 MET'!F16+'T1 NSA'!F16</f>
        <v>1261417.7015257794</v>
      </c>
      <c r="G16" s="205">
        <f>'T1 ANSP'!G16+'T1 MET'!G16+'T1 NSA'!G16</f>
        <v>1231276.9166867614</v>
      </c>
      <c r="H16" s="205">
        <f>'T1 ANSP'!H16+'T1 MET'!H16+'T1 NSA'!H16</f>
        <v>1326446.3631948077</v>
      </c>
      <c r="I16" s="205">
        <f>'T1 ANSP'!I16+'T1 MET'!I16+'T1 NSA'!I16</f>
        <v>1307311.2995808332</v>
      </c>
      <c r="J16" s="206">
        <f>'T1 ANSP'!J16+'T1 MET'!J16+'T1 NSA'!J16</f>
        <v>1580576.9686235292</v>
      </c>
      <c r="K16" s="204">
        <f>'T1 ANSP'!K16+'T1 MET'!K16+'T1 NSA'!K16</f>
        <v>2030462.8197101373</v>
      </c>
      <c r="L16" s="205">
        <f>'T1 ANSP'!L16+'T1 MET'!L16+'T1 NSA'!L16</f>
        <v>2545250.5002744361</v>
      </c>
      <c r="M16" s="205">
        <f>'T1 ANSP'!M16+'T1 MET'!M16+'T1 NSA'!M16</f>
        <v>2723687.3808132284</v>
      </c>
      <c r="N16" s="205">
        <f>'T1 ANSP'!N16+'T1 MET'!N16+'T1 NSA'!N16</f>
        <v>3056182.3808754454</v>
      </c>
      <c r="O16" s="206">
        <f>'T1 ANSP'!O16+'T1 MET'!O16+'T1 NSA'!O16</f>
        <v>3414456.6078552492</v>
      </c>
      <c r="P16" s="35"/>
      <c r="Q16" s="131"/>
      <c r="R16" s="132"/>
      <c r="S16" s="5"/>
      <c r="T16" s="5"/>
      <c r="U16" s="32"/>
      <c r="V16" s="154"/>
      <c r="W16" s="154"/>
      <c r="X16" s="154"/>
      <c r="Y16" s="154"/>
      <c r="Z16" s="154"/>
      <c r="AA16" s="154"/>
    </row>
    <row r="17" spans="1:27" ht="12" customHeight="1">
      <c r="A17" s="31" t="s">
        <v>5</v>
      </c>
      <c r="B17" s="31"/>
      <c r="C17" s="204">
        <f>'T1 ANSP'!C17+'T1 MET'!C17+'T1 NSA'!C17</f>
        <v>0</v>
      </c>
      <c r="D17" s="205">
        <f>'T1 ANSP'!D17+'T1 MET'!D17+'T1 NSA'!D17</f>
        <v>0</v>
      </c>
      <c r="E17" s="205">
        <f>'T1 ANSP'!E17+'T1 MET'!E17+'T1 NSA'!E17</f>
        <v>0</v>
      </c>
      <c r="F17" s="205">
        <f>'T1 ANSP'!F17+'T1 MET'!F17+'T1 NSA'!F17</f>
        <v>0</v>
      </c>
      <c r="G17" s="205">
        <f>'T1 ANSP'!G17+'T1 MET'!G17+'T1 NSA'!G17</f>
        <v>0</v>
      </c>
      <c r="H17" s="205">
        <f>'T1 ANSP'!H17+'T1 MET'!H17+'T1 NSA'!H17</f>
        <v>0</v>
      </c>
      <c r="I17" s="205">
        <f>'T1 ANSP'!I17+'T1 MET'!I17+'T1 NSA'!I17</f>
        <v>0</v>
      </c>
      <c r="J17" s="206">
        <f>'T1 ANSP'!J17+'T1 MET'!J17+'T1 NSA'!J17</f>
        <v>0</v>
      </c>
      <c r="K17" s="204">
        <f>'T1 ANSP'!K17+'T1 MET'!K17+'T1 NSA'!K17</f>
        <v>0</v>
      </c>
      <c r="L17" s="205">
        <f>'T1 ANSP'!L17+'T1 MET'!L17+'T1 NSA'!L17</f>
        <v>0</v>
      </c>
      <c r="M17" s="205">
        <f>'T1 ANSP'!M17+'T1 MET'!M17+'T1 NSA'!M17</f>
        <v>0</v>
      </c>
      <c r="N17" s="205">
        <f>'T1 ANSP'!N17+'T1 MET'!N17+'T1 NSA'!N17</f>
        <v>0</v>
      </c>
      <c r="O17" s="206">
        <f>'T1 ANSP'!O17+'T1 MET'!O17+'T1 NSA'!O17</f>
        <v>0</v>
      </c>
      <c r="P17" s="35"/>
      <c r="Q17" s="131"/>
      <c r="R17" s="132"/>
      <c r="S17" s="5"/>
      <c r="T17" s="5"/>
      <c r="U17" s="32"/>
      <c r="V17" s="154"/>
      <c r="W17" s="154"/>
      <c r="X17" s="154"/>
      <c r="Y17" s="154"/>
      <c r="Z17" s="154"/>
      <c r="AA17" s="154"/>
    </row>
    <row r="18" spans="1:27" ht="12" customHeight="1">
      <c r="A18" s="155" t="s">
        <v>6</v>
      </c>
      <c r="B18" s="963"/>
      <c r="C18" s="200">
        <f>'T1 ANSP'!C18+'T1 MET'!C18+'T1 NSA'!C18</f>
        <v>24636627.718782112</v>
      </c>
      <c r="D18" s="189">
        <f>'T1 ANSP'!D18+'T1 MET'!D18+'T1 NSA'!D18</f>
        <v>25328078.316643976</v>
      </c>
      <c r="E18" s="189">
        <f>'T1 ANSP'!E18+'T1 MET'!E18+'T1 NSA'!E18</f>
        <v>25085926.998425432</v>
      </c>
      <c r="F18" s="189">
        <f>'T1 ANSP'!F18+'T1 MET'!F18+'T1 NSA'!F18</f>
        <v>26757017.075814363</v>
      </c>
      <c r="G18" s="189">
        <f>'T1 ANSP'!G18+'T1 MET'!G18+'T1 NSA'!G18</f>
        <v>27629019.478691552</v>
      </c>
      <c r="H18" s="189">
        <f>'T1 ANSP'!H18+'T1 MET'!H18+'T1 NSA'!H18</f>
        <v>29491685.409394864</v>
      </c>
      <c r="I18" s="189">
        <f>'T1 ANSP'!I18+'T1 MET'!I18+'T1 NSA'!I18</f>
        <v>30336749.602510013</v>
      </c>
      <c r="J18" s="190">
        <f>'T1 ANSP'!J18+'T1 MET'!J18+'T1 NSA'!J18</f>
        <v>32700373.747531727</v>
      </c>
      <c r="K18" s="200">
        <f>'T1 ANSP'!K18+'T1 MET'!K18+'T1 NSA'!K18</f>
        <v>42004364.710408777</v>
      </c>
      <c r="L18" s="189">
        <f>'T1 ANSP'!L18+'T1 MET'!L18+'T1 NSA'!L18</f>
        <v>46831918.814554602</v>
      </c>
      <c r="M18" s="189">
        <f>'T1 ANSP'!M18+'T1 MET'!M18+'T1 NSA'!M18</f>
        <v>51729370.049134001</v>
      </c>
      <c r="N18" s="189">
        <f>'T1 ANSP'!N18+'T1 MET'!N18+'T1 NSA'!N18</f>
        <v>56136795.187731549</v>
      </c>
      <c r="O18" s="190">
        <f>'T1 ANSP'!O18+'T1 MET'!O18+'T1 NSA'!O18</f>
        <v>60373071.919456691</v>
      </c>
      <c r="P18" s="35"/>
      <c r="Q18" s="164"/>
      <c r="R18" s="165"/>
      <c r="S18" s="102"/>
      <c r="T18" s="964"/>
      <c r="U18" s="965"/>
      <c r="V18" s="154"/>
      <c r="W18" s="154"/>
      <c r="X18" s="154"/>
      <c r="Y18" s="154"/>
      <c r="Z18" s="154"/>
      <c r="AA18" s="154"/>
    </row>
    <row r="19" spans="1:27" ht="12" customHeight="1">
      <c r="A19" s="157" t="s">
        <v>7</v>
      </c>
      <c r="B19" s="40"/>
      <c r="C19" s="215"/>
      <c r="D19" s="213">
        <f>D18/C18-1</f>
        <v>2.8065959584830935E-2</v>
      </c>
      <c r="E19" s="213">
        <f t="shared" ref="E19:P19" si="0">E18/D18-1</f>
        <v>-9.5605878658160393E-3</v>
      </c>
      <c r="F19" s="213">
        <f t="shared" si="0"/>
        <v>6.6614643241759364E-2</v>
      </c>
      <c r="G19" s="213">
        <f t="shared" si="0"/>
        <v>3.2589671726352076E-2</v>
      </c>
      <c r="H19" s="213">
        <f t="shared" si="0"/>
        <v>6.7417011745200206E-2</v>
      </c>
      <c r="I19" s="213">
        <f t="shared" si="0"/>
        <v>2.8654320069681161E-2</v>
      </c>
      <c r="J19" s="214">
        <f t="shared" si="0"/>
        <v>7.7912900227984583E-2</v>
      </c>
      <c r="K19" s="215">
        <f t="shared" si="0"/>
        <v>0.28452246554458194</v>
      </c>
      <c r="L19" s="213">
        <f t="shared" si="0"/>
        <v>0.11492982068479063</v>
      </c>
      <c r="M19" s="213">
        <f t="shared" si="0"/>
        <v>0.10457507098892038</v>
      </c>
      <c r="N19" s="213">
        <f t="shared" si="0"/>
        <v>8.5201600839353908E-2</v>
      </c>
      <c r="O19" s="214">
        <f t="shared" si="0"/>
        <v>7.5463458816241058E-2</v>
      </c>
      <c r="P19" s="36">
        <f t="shared" si="0"/>
        <v>-1</v>
      </c>
      <c r="Q19" s="37"/>
      <c r="R19" s="38"/>
      <c r="S19" s="38"/>
      <c r="T19" s="38"/>
      <c r="U19" s="39"/>
      <c r="V19" s="154"/>
      <c r="W19" s="154"/>
      <c r="X19" s="154"/>
      <c r="Y19" s="154"/>
      <c r="Z19" s="154"/>
      <c r="AA19" s="154"/>
    </row>
    <row r="20" spans="1:27" ht="12" customHeight="1">
      <c r="A20" s="40"/>
      <c r="B20" s="40"/>
      <c r="C20" s="216"/>
      <c r="D20" s="216"/>
      <c r="E20" s="216"/>
      <c r="F20" s="216"/>
      <c r="G20" s="216"/>
      <c r="H20" s="216"/>
      <c r="I20" s="216"/>
      <c r="J20" s="216"/>
      <c r="K20" s="217"/>
      <c r="L20" s="217"/>
      <c r="M20" s="217"/>
      <c r="N20" s="217"/>
      <c r="O20" s="217"/>
      <c r="P20" s="36"/>
      <c r="Q20" s="43"/>
      <c r="R20" s="43"/>
      <c r="S20" s="43"/>
      <c r="T20" s="43"/>
      <c r="U20" s="43"/>
      <c r="V20" s="154"/>
      <c r="W20" s="154"/>
      <c r="X20" s="154"/>
      <c r="Y20" s="154"/>
      <c r="Z20" s="154"/>
      <c r="AA20" s="154"/>
    </row>
    <row r="21" spans="1:27" ht="15.6" customHeight="1">
      <c r="A21" s="21" t="s">
        <v>8</v>
      </c>
      <c r="B21" s="21"/>
      <c r="C21" s="218"/>
      <c r="D21" s="218"/>
      <c r="E21" s="218"/>
      <c r="F21" s="218"/>
      <c r="G21" s="218"/>
      <c r="H21" s="218"/>
      <c r="I21" s="218"/>
      <c r="J21" s="218"/>
      <c r="K21" s="219"/>
      <c r="L21" s="219"/>
      <c r="M21" s="219"/>
      <c r="N21" s="219"/>
      <c r="O21" s="220"/>
      <c r="P21" s="24"/>
      <c r="Q21" s="23"/>
      <c r="R21" s="23"/>
      <c r="S21" s="25"/>
      <c r="T21" s="25"/>
      <c r="U21" s="25"/>
      <c r="V21" s="154"/>
      <c r="W21" s="154"/>
      <c r="X21" s="154"/>
      <c r="Y21" s="154"/>
      <c r="Z21" s="154"/>
      <c r="AA21" s="154"/>
    </row>
    <row r="22" spans="1:27" ht="12" customHeight="1">
      <c r="A22" s="156" t="s">
        <v>9</v>
      </c>
      <c r="B22" s="27"/>
      <c r="C22" s="197">
        <f>'T1 ANSP'!C22+'T1 MET'!C22+'T1 NSA'!C22</f>
        <v>14593135.750933351</v>
      </c>
      <c r="D22" s="198">
        <f>'T1 ANSP'!D22+'T1 MET'!D22+'T1 NSA'!D22</f>
        <v>15860050.132897995</v>
      </c>
      <c r="E22" s="198">
        <f>'T1 ANSP'!E22+'T1 MET'!E22+'T1 NSA'!E22</f>
        <v>15879507.858243821</v>
      </c>
      <c r="F22" s="198">
        <f>'T1 ANSP'!F22+'T1 MET'!F22+'T1 NSA'!F22</f>
        <v>17973908.354615808</v>
      </c>
      <c r="G22" s="198">
        <f>'T1 ANSP'!G22+'T1 MET'!G22+'T1 NSA'!G22</f>
        <v>18524716.084005337</v>
      </c>
      <c r="H22" s="198">
        <f>'T1 ANSP'!H22+'T1 MET'!H22+'T1 NSA'!H22</f>
        <v>20455318.890000001</v>
      </c>
      <c r="I22" s="198">
        <f>'T1 ANSP'!I22+'T1 MET'!I22+'T1 NSA'!I22</f>
        <v>21814357.125864733</v>
      </c>
      <c r="J22" s="199">
        <f>'T1 ANSP'!J22+'T1 MET'!J22+'T1 NSA'!J22</f>
        <v>24369515.384847537</v>
      </c>
      <c r="K22" s="207">
        <f>'T1 ANSP'!K22+'T1 MET'!K22+'T1 NSA'!K22</f>
        <v>31530583.522497758</v>
      </c>
      <c r="L22" s="208">
        <f>'T1 ANSP'!L22+'T1 MET'!L22+'T1 NSA'!L22</f>
        <v>35630462.858142212</v>
      </c>
      <c r="M22" s="208">
        <f>'T1 ANSP'!M22+'T1 MET'!M22+'T1 NSA'!M22</f>
        <v>39798865.708842859</v>
      </c>
      <c r="N22" s="208">
        <f>'T1 ANSP'!N22+'T1 MET'!N22+'T1 NSA'!N22</f>
        <v>43523509.272979364</v>
      </c>
      <c r="O22" s="209">
        <f>'T1 ANSP'!O22+'T1 MET'!O22+'T1 NSA'!O22</f>
        <v>47090516.70915623</v>
      </c>
      <c r="P22" s="35"/>
      <c r="Q22" s="81"/>
      <c r="R22" s="28"/>
      <c r="S22" s="29"/>
      <c r="T22" s="44"/>
      <c r="U22" s="45"/>
      <c r="V22" s="154"/>
      <c r="W22" s="154"/>
      <c r="X22" s="154"/>
      <c r="Y22" s="154"/>
      <c r="Z22" s="154"/>
      <c r="AA22" s="154"/>
    </row>
    <row r="23" spans="1:27" ht="12" customHeight="1">
      <c r="A23" s="27" t="s">
        <v>30</v>
      </c>
      <c r="B23" s="31"/>
      <c r="C23" s="204">
        <f>'T1 ANSP'!C23+'T1 MET'!C23+'T1 NSA'!C23</f>
        <v>762167.67481336661</v>
      </c>
      <c r="D23" s="205">
        <f>'T1 ANSP'!D23+'T1 MET'!D23+'T1 NSA'!D23</f>
        <v>880972.15033114457</v>
      </c>
      <c r="E23" s="205">
        <f>'T1 ANSP'!E23+'T1 MET'!E23+'T1 NSA'!E23</f>
        <v>662178.08300359559</v>
      </c>
      <c r="F23" s="205">
        <f>'T1 ANSP'!F23+'T1 MET'!F23+'T1 NSA'!F23</f>
        <v>639103.05897856329</v>
      </c>
      <c r="G23" s="205">
        <f>'T1 ANSP'!G23+'T1 MET'!G23+'T1 NSA'!G23</f>
        <v>714666.08686694887</v>
      </c>
      <c r="H23" s="205">
        <f>'T1 ANSP'!H23+'T1 MET'!H23+'T1 NSA'!H23</f>
        <v>448579.41600000003</v>
      </c>
      <c r="I23" s="205">
        <f>'T1 ANSP'!I23+'T1 MET'!I23+'T1 NSA'!I23</f>
        <v>388343.1734378612</v>
      </c>
      <c r="J23" s="206">
        <f>'T1 ANSP'!J23+'T1 MET'!J23+'T1 NSA'!J23</f>
        <v>410048.24345575774</v>
      </c>
      <c r="K23" s="201">
        <f>'T1 ANSP'!K23+'T1 MET'!K23+'T1 NSA'!K23</f>
        <v>558245.21829484636</v>
      </c>
      <c r="L23" s="202">
        <f>'T1 ANSP'!L23+'T1 MET'!L23+'T1 NSA'!L23</f>
        <v>629766.13183703762</v>
      </c>
      <c r="M23" s="202">
        <f>'T1 ANSP'!M23+'T1 MET'!M23+'T1 NSA'!M23</f>
        <v>702445.44477796473</v>
      </c>
      <c r="N23" s="202">
        <f>'T1 ANSP'!N23+'T1 MET'!N23+'T1 NSA'!N23</f>
        <v>767156.89374438033</v>
      </c>
      <c r="O23" s="203">
        <f>'T1 ANSP'!O23+'T1 MET'!O23+'T1 NSA'!O23</f>
        <v>829028.83574952628</v>
      </c>
      <c r="P23" s="35"/>
      <c r="Q23" s="48"/>
      <c r="R23" s="33"/>
      <c r="S23" s="5"/>
      <c r="T23" s="46"/>
      <c r="U23" s="47"/>
      <c r="V23" s="154"/>
      <c r="W23" s="154"/>
      <c r="X23" s="154"/>
      <c r="Y23" s="154"/>
      <c r="Z23" s="154"/>
      <c r="AA23" s="154"/>
    </row>
    <row r="24" spans="1:27" ht="12" customHeight="1">
      <c r="A24" s="27" t="s">
        <v>31</v>
      </c>
      <c r="B24" s="31"/>
      <c r="C24" s="204">
        <f>'T1 ANSP'!C24+'T1 MET'!C24+'T1 NSA'!C24</f>
        <v>583141.67228687194</v>
      </c>
      <c r="D24" s="205">
        <f>'T1 ANSP'!D24+'T1 MET'!D24+'T1 NSA'!D24</f>
        <v>563351.215114836</v>
      </c>
      <c r="E24" s="205">
        <f>'T1 ANSP'!E24+'T1 MET'!E24+'T1 NSA'!E24</f>
        <v>415479.78132219816</v>
      </c>
      <c r="F24" s="205">
        <f>'T1 ANSP'!F24+'T1 MET'!F24+'T1 NSA'!F24</f>
        <v>438400.05329813075</v>
      </c>
      <c r="G24" s="205">
        <f>'T1 ANSP'!G24+'T1 MET'!G24+'T1 NSA'!G24</f>
        <v>386087.10053856648</v>
      </c>
      <c r="H24" s="205">
        <f>'T1 ANSP'!H24+'T1 MET'!H24+'T1 NSA'!H24</f>
        <v>513731.88143645716</v>
      </c>
      <c r="I24" s="205">
        <f>'T1 ANSP'!I24+'T1 MET'!I24+'T1 NSA'!I24</f>
        <v>547012.87173478445</v>
      </c>
      <c r="J24" s="206">
        <f>'T1 ANSP'!J24+'T1 MET'!J24+'T1 NSA'!J24</f>
        <v>470525.59542338358</v>
      </c>
      <c r="K24" s="201">
        <f>'T1 ANSP'!K24+'T1 MET'!K24+'T1 NSA'!K24</f>
        <v>786333.6885476046</v>
      </c>
      <c r="L24" s="202">
        <f>'T1 ANSP'!L24+'T1 MET'!L24+'T1 NSA'!L24</f>
        <v>887076.69880698109</v>
      </c>
      <c r="M24" s="202">
        <f>'T1 ANSP'!M24+'T1 MET'!M24+'T1 NSA'!M24</f>
        <v>989451.40861732117</v>
      </c>
      <c r="N24" s="202">
        <f>'T1 ANSP'!N24+'T1 MET'!N24+'T1 NSA'!N24</f>
        <v>1080602.7354705071</v>
      </c>
      <c r="O24" s="203">
        <f>'T1 ANSP'!O24+'T1 MET'!O24+'T1 NSA'!O24</f>
        <v>1167754.3863581165</v>
      </c>
      <c r="P24" s="35"/>
      <c r="Q24" s="48"/>
      <c r="R24" s="33"/>
      <c r="S24" s="5"/>
      <c r="T24" s="46"/>
      <c r="U24" s="47"/>
      <c r="V24" s="154"/>
      <c r="W24" s="154"/>
      <c r="X24" s="154"/>
      <c r="Y24" s="154"/>
      <c r="Z24" s="154"/>
      <c r="AA24" s="154"/>
    </row>
    <row r="25" spans="1:27" ht="12" customHeight="1">
      <c r="A25" s="27" t="s">
        <v>32</v>
      </c>
      <c r="B25" s="31"/>
      <c r="C25" s="204">
        <f>'T1 ANSP'!C25+'T1 MET'!C25+'T1 NSA'!C25</f>
        <v>2324052.2193985293</v>
      </c>
      <c r="D25" s="205">
        <f>'T1 ANSP'!D25+'T1 MET'!D25+'T1 NSA'!D25</f>
        <v>2269277.3116023657</v>
      </c>
      <c r="E25" s="205">
        <f>'T1 ANSP'!E25+'T1 MET'!E25+'T1 NSA'!E25</f>
        <v>2101056.0938489838</v>
      </c>
      <c r="F25" s="205">
        <f>'T1 ANSP'!F25+'T1 MET'!F25+'T1 NSA'!F25</f>
        <v>2086726.5361597419</v>
      </c>
      <c r="G25" s="205">
        <f>'T1 ANSP'!G25+'T1 MET'!G25+'T1 NSA'!G25</f>
        <v>1901118.7729752944</v>
      </c>
      <c r="H25" s="205">
        <f>'T1 ANSP'!H25+'T1 MET'!H25+'T1 NSA'!H25</f>
        <v>2304789.8067852929</v>
      </c>
      <c r="I25" s="205">
        <f>'T1 ANSP'!I25+'T1 MET'!I25+'T1 NSA'!I25</f>
        <v>1323902.4895215451</v>
      </c>
      <c r="J25" s="206">
        <f>'T1 ANSP'!J25+'T1 MET'!J25+'T1 NSA'!J25</f>
        <v>1445690.0064019619</v>
      </c>
      <c r="K25" s="201">
        <f>'T1 ANSP'!K25+'T1 MET'!K25+'T1 NSA'!K25</f>
        <v>1903116.3280698247</v>
      </c>
      <c r="L25" s="202">
        <f>'T1 ANSP'!L25+'T1 MET'!L25+'T1 NSA'!L25</f>
        <v>2146938.6016870872</v>
      </c>
      <c r="M25" s="202">
        <f>'T1 ANSP'!M25+'T1 MET'!M25+'T1 NSA'!M25</f>
        <v>2394709.9799951059</v>
      </c>
      <c r="N25" s="202">
        <f>'T1 ANSP'!N25+'T1 MET'!N25+'T1 NSA'!N25</f>
        <v>2615318.0767688025</v>
      </c>
      <c r="O25" s="203">
        <f>'T1 ANSP'!O25+'T1 MET'!O25+'T1 NSA'!O25</f>
        <v>2826245.9973680093</v>
      </c>
      <c r="P25" s="35"/>
      <c r="Q25" s="48"/>
      <c r="R25" s="33"/>
      <c r="S25" s="5"/>
      <c r="T25" s="46"/>
      <c r="U25" s="47"/>
      <c r="V25" s="154"/>
      <c r="W25" s="154"/>
      <c r="X25" s="154"/>
      <c r="Y25" s="154"/>
      <c r="Z25" s="154"/>
      <c r="AA25" s="154"/>
    </row>
    <row r="26" spans="1:27" ht="12" customHeight="1">
      <c r="A26" s="27" t="s">
        <v>10</v>
      </c>
      <c r="B26" s="31"/>
      <c r="C26" s="204">
        <f>'T1 ANSP'!C26+'T1 MET'!C26+'T1 NSA'!C26</f>
        <v>412275.02399999998</v>
      </c>
      <c r="D26" s="205">
        <f>'T1 ANSP'!D26+'T1 MET'!D26+'T1 NSA'!D26</f>
        <v>403262.28224999999</v>
      </c>
      <c r="E26" s="205">
        <f>'T1 ANSP'!E26+'T1 MET'!E26+'T1 NSA'!E26</f>
        <v>699460.66056388873</v>
      </c>
      <c r="F26" s="205">
        <f>'T1 ANSP'!F26+'T1 MET'!F26+'T1 NSA'!F26</f>
        <v>367819.29</v>
      </c>
      <c r="G26" s="205">
        <f>'T1 ANSP'!G26+'T1 MET'!G26+'T1 NSA'!G26</f>
        <v>603729.93099999998</v>
      </c>
      <c r="H26" s="205">
        <f>'T1 ANSP'!H26+'T1 MET'!H26+'T1 NSA'!H26</f>
        <v>579965.45200000005</v>
      </c>
      <c r="I26" s="205">
        <f>'T1 ANSP'!I26+'T1 MET'!I26+'T1 NSA'!I26</f>
        <v>939792.20499999996</v>
      </c>
      <c r="J26" s="206">
        <f>'T1 ANSP'!J26+'T1 MET'!J26+'T1 NSA'!J26</f>
        <v>527946.9</v>
      </c>
      <c r="K26" s="201">
        <f>'T1 ANSP'!K26+'T1 MET'!K26+'T1 NSA'!K26</f>
        <v>707830</v>
      </c>
      <c r="L26" s="202">
        <f>'T1 ANSP'!L26+'T1 MET'!L26+'T1 NSA'!L26</f>
        <v>729065</v>
      </c>
      <c r="M26" s="202">
        <f>'T1 ANSP'!M26+'T1 MET'!M26+'T1 NSA'!M26</f>
        <v>750937</v>
      </c>
      <c r="N26" s="202">
        <f>'T1 ANSP'!N26+'T1 MET'!N26+'T1 NSA'!N26</f>
        <v>773465</v>
      </c>
      <c r="O26" s="203">
        <f>'T1 ANSP'!O26+'T1 MET'!O26+'T1 NSA'!O26</f>
        <v>796669</v>
      </c>
      <c r="P26" s="35"/>
      <c r="Q26" s="48"/>
      <c r="R26" s="33"/>
      <c r="S26" s="5"/>
      <c r="T26" s="46"/>
      <c r="U26" s="47"/>
      <c r="V26" s="154"/>
      <c r="W26" s="154"/>
      <c r="X26" s="154"/>
      <c r="Y26" s="154"/>
      <c r="Z26" s="154"/>
      <c r="AA26" s="154"/>
    </row>
    <row r="27" spans="1:27" ht="12" customHeight="1">
      <c r="A27" s="27" t="s">
        <v>33</v>
      </c>
      <c r="B27" s="31"/>
      <c r="C27" s="204">
        <f>'T1 ANSP'!C27+'T1 MET'!C27+'T1 NSA'!C27</f>
        <v>941377.73594306502</v>
      </c>
      <c r="D27" s="205">
        <f>'T1 ANSP'!D27+'T1 MET'!D27+'T1 NSA'!D27</f>
        <v>1049278.8835029902</v>
      </c>
      <c r="E27" s="205">
        <f>'T1 ANSP'!E27+'T1 MET'!E27+'T1 NSA'!E27</f>
        <v>864036.54158785928</v>
      </c>
      <c r="F27" s="205">
        <f>'T1 ANSP'!F27+'T1 MET'!F27+'T1 NSA'!F27</f>
        <v>847679.43550308782</v>
      </c>
      <c r="G27" s="205">
        <f>'T1 ANSP'!G27+'T1 MET'!G27+'T1 NSA'!G27</f>
        <v>886626.60996279563</v>
      </c>
      <c r="H27" s="205">
        <f>'T1 ANSP'!H27+'T1 MET'!H27+'T1 NSA'!H27</f>
        <v>528319.53486683429</v>
      </c>
      <c r="I27" s="205">
        <f>'T1 ANSP'!I27+'T1 MET'!I27+'T1 NSA'!I27</f>
        <v>569565.69690783985</v>
      </c>
      <c r="J27" s="206">
        <f>'T1 ANSP'!J27+'T1 MET'!J27+'T1 NSA'!J27</f>
        <v>627318.56056001782</v>
      </c>
      <c r="K27" s="201">
        <f>'T1 ANSP'!K27+'T1 MET'!K27+'T1 NSA'!K27</f>
        <v>818753.48545157246</v>
      </c>
      <c r="L27" s="202">
        <f>'T1 ANSP'!L27+'T1 MET'!L27+'T1 NSA'!L27</f>
        <v>923650.03507937654</v>
      </c>
      <c r="M27" s="202">
        <f>'T1 ANSP'!M27+'T1 MET'!M27+'T1 NSA'!M27</f>
        <v>1030245.5576928463</v>
      </c>
      <c r="N27" s="202">
        <f>'T1 ANSP'!N27+'T1 MET'!N27+'T1 NSA'!N27</f>
        <v>1125154.9678472395</v>
      </c>
      <c r="O27" s="203">
        <f>'T1 ANSP'!O27+'T1 MET'!O27+'T1 NSA'!O27</f>
        <v>1215899.7991654631</v>
      </c>
      <c r="P27" s="35"/>
      <c r="Q27" s="48"/>
      <c r="R27" s="33"/>
      <c r="S27" s="5"/>
      <c r="T27" s="46"/>
      <c r="U27" s="47"/>
      <c r="V27" s="154"/>
      <c r="W27" s="154"/>
      <c r="X27" s="154"/>
      <c r="Y27" s="154"/>
      <c r="Z27" s="154"/>
      <c r="AA27" s="154"/>
    </row>
    <row r="28" spans="1:27" ht="12" customHeight="1">
      <c r="A28" s="27" t="s">
        <v>34</v>
      </c>
      <c r="B28" s="31"/>
      <c r="C28" s="204">
        <f>'T1 ANSP'!C28+'T1 MET'!C28+'T1 NSA'!C28</f>
        <v>749816.86575137498</v>
      </c>
      <c r="D28" s="205">
        <f>'T1 ANSP'!D28+'T1 MET'!D28+'T1 NSA'!D28</f>
        <v>786398.66976391221</v>
      </c>
      <c r="E28" s="205">
        <f>'T1 ANSP'!E28+'T1 MET'!E28+'T1 NSA'!E28</f>
        <v>838196.57355282514</v>
      </c>
      <c r="F28" s="205">
        <f>'T1 ANSP'!F28+'T1 MET'!F28+'T1 NSA'!F28</f>
        <v>851164.3382262087</v>
      </c>
      <c r="G28" s="205">
        <f>'T1 ANSP'!G28+'T1 MET'!G28+'T1 NSA'!G28</f>
        <v>908179.07418693881</v>
      </c>
      <c r="H28" s="205">
        <f>'T1 ANSP'!H28+'T1 MET'!H28+'T1 NSA'!H28</f>
        <v>1042669.0804140274</v>
      </c>
      <c r="I28" s="205">
        <f>'T1 ANSP'!I28+'T1 MET'!I28+'T1 NSA'!I28</f>
        <v>987124.12185486103</v>
      </c>
      <c r="J28" s="206">
        <f>'T1 ANSP'!J28+'T1 MET'!J28+'T1 NSA'!J28</f>
        <v>1082712.8568581464</v>
      </c>
      <c r="K28" s="201">
        <f>'T1 ANSP'!K28+'T1 MET'!K28+'T1 NSA'!K28</f>
        <v>1458105.0374049612</v>
      </c>
      <c r="L28" s="202">
        <f>'T1 ANSP'!L28+'T1 MET'!L28+'T1 NSA'!L28</f>
        <v>1601699.2376300206</v>
      </c>
      <c r="M28" s="202">
        <f>'T1 ANSP'!M28+'T1 MET'!M28+'T1 NSA'!M28</f>
        <v>1722142.7791313261</v>
      </c>
      <c r="N28" s="202">
        <f>'T1 ANSP'!N28+'T1 MET'!N28+'T1 NSA'!N28</f>
        <v>1828820.245989742</v>
      </c>
      <c r="O28" s="203">
        <f>'T1 ANSP'!O28+'T1 MET'!O28+'T1 NSA'!O28</f>
        <v>1932454.6699951179</v>
      </c>
      <c r="P28" s="35"/>
      <c r="Q28" s="48"/>
      <c r="R28" s="33"/>
      <c r="S28" s="5"/>
      <c r="T28" s="46"/>
      <c r="U28" s="47"/>
      <c r="V28" s="154"/>
      <c r="W28" s="154"/>
      <c r="X28" s="154"/>
      <c r="Y28" s="154"/>
      <c r="Z28" s="154"/>
      <c r="AA28" s="154"/>
    </row>
    <row r="29" spans="1:27" ht="12" customHeight="1">
      <c r="A29" s="27" t="s">
        <v>11</v>
      </c>
      <c r="B29" s="31"/>
      <c r="C29" s="204">
        <f>'T1 ANSP'!C29+'T1 MET'!C29+'T1 NSA'!C29</f>
        <v>429700</v>
      </c>
      <c r="D29" s="205">
        <f>'T1 ANSP'!D29+'T1 MET'!D29+'T1 NSA'!D29</f>
        <v>429700</v>
      </c>
      <c r="E29" s="205">
        <f>'T1 ANSP'!E29+'T1 MET'!E29+'T1 NSA'!E29</f>
        <v>430514.86145753617</v>
      </c>
      <c r="F29" s="205">
        <f>'T1 ANSP'!F29+'T1 MET'!F29+'T1 NSA'!F29</f>
        <v>411532.48701261409</v>
      </c>
      <c r="G29" s="205">
        <f>'T1 ANSP'!G29+'T1 MET'!G29+'T1 NSA'!G29</f>
        <v>413226.4807428894</v>
      </c>
      <c r="H29" s="205">
        <f>'T1 ANSP'!H29+'T1 MET'!H29+'T1 NSA'!H29</f>
        <v>429703.30589931301</v>
      </c>
      <c r="I29" s="205">
        <f>'T1 ANSP'!I29+'T1 MET'!I29+'T1 NSA'!I29</f>
        <v>449209.24003633769</v>
      </c>
      <c r="J29" s="206">
        <f>'T1 ANSP'!J29+'T1 MET'!J29+'T1 NSA'!J29</f>
        <v>429700.00343760004</v>
      </c>
      <c r="K29" s="201">
        <f>'T1 ANSP'!K29+'T1 MET'!K29+'T1 NSA'!K29</f>
        <v>644550</v>
      </c>
      <c r="L29" s="202">
        <f>'T1 ANSP'!L29+'T1 MET'!L29+'T1 NSA'!L29</f>
        <v>709005</v>
      </c>
      <c r="M29" s="202">
        <f>'T1 ANSP'!M29+'T1 MET'!M29+'T1 NSA'!M29</f>
        <v>773460</v>
      </c>
      <c r="N29" s="202">
        <f>'T1 ANSP'!N29+'T1 MET'!N29+'T1 NSA'!N29</f>
        <v>837915</v>
      </c>
      <c r="O29" s="203">
        <f>'T1 ANSP'!O29+'T1 MET'!O29+'T1 NSA'!O29</f>
        <v>902370</v>
      </c>
      <c r="P29" s="35"/>
      <c r="Q29" s="48"/>
      <c r="R29" s="33"/>
      <c r="S29" s="5"/>
      <c r="T29" s="46"/>
      <c r="U29" s="47"/>
      <c r="V29" s="154"/>
      <c r="W29" s="154"/>
      <c r="X29" s="154"/>
      <c r="Y29" s="154"/>
      <c r="Z29" s="154"/>
      <c r="AA29" s="154"/>
    </row>
    <row r="30" spans="1:27" ht="12" customHeight="1">
      <c r="A30" s="27" t="s">
        <v>35</v>
      </c>
      <c r="B30" s="31"/>
      <c r="C30" s="204">
        <f>'T1 ANSP'!C30+'T1 MET'!C30+'T1 NSA'!C30</f>
        <v>3840960.7742298106</v>
      </c>
      <c r="D30" s="205">
        <f>'T1 ANSP'!D30+'T1 MET'!D30+'T1 NSA'!D30</f>
        <v>3085787.6711807316</v>
      </c>
      <c r="E30" s="205">
        <f>'T1 ANSP'!E30+'T1 MET'!E30+'T1 NSA'!E30</f>
        <v>3195496.5448447224</v>
      </c>
      <c r="F30" s="205">
        <f>'T1 ANSP'!F30+'T1 MET'!F30+'T1 NSA'!F30</f>
        <v>3140683.5220202003</v>
      </c>
      <c r="G30" s="205">
        <f>'T1 ANSP'!G30+'T1 MET'!G30+'T1 NSA'!G30</f>
        <v>3290669.3383200001</v>
      </c>
      <c r="H30" s="205">
        <f>'T1 ANSP'!H30+'T1 MET'!H30+'T1 NSA'!H30</f>
        <v>3188608.0419255598</v>
      </c>
      <c r="I30" s="205">
        <f>'T1 ANSP'!I30+'T1 MET'!I30+'T1 NSA'!I30</f>
        <v>3317442.6781520583</v>
      </c>
      <c r="J30" s="206">
        <f>'T1 ANSP'!J30+'T1 MET'!J30+'T1 NSA'!J30</f>
        <v>3336916.1967607453</v>
      </c>
      <c r="K30" s="201">
        <f>'T1 ANSP'!K30+'T1 MET'!K30+'T1 NSA'!K30</f>
        <v>3596847.4301422033</v>
      </c>
      <c r="L30" s="202">
        <f>'T1 ANSP'!L30+'T1 MET'!L30+'T1 NSA'!L30</f>
        <v>3574255.2513718884</v>
      </c>
      <c r="M30" s="202">
        <f>'T1 ANSP'!M30+'T1 MET'!M30+'T1 NSA'!M30</f>
        <v>3567112.1700765733</v>
      </c>
      <c r="N30" s="202">
        <f>'T1 ANSP'!N30+'T1 MET'!N30+'T1 NSA'!N30</f>
        <v>3584852.9949315167</v>
      </c>
      <c r="O30" s="203">
        <f>'T1 ANSP'!O30+'T1 MET'!O30+'T1 NSA'!O30</f>
        <v>3612132.5216642255</v>
      </c>
      <c r="P30" s="35"/>
      <c r="Q30" s="48"/>
      <c r="R30" s="33"/>
      <c r="S30" s="5"/>
      <c r="T30" s="46"/>
      <c r="U30" s="47"/>
      <c r="V30" s="154"/>
      <c r="W30" s="154"/>
      <c r="X30" s="154"/>
      <c r="Y30" s="154"/>
      <c r="Z30" s="154"/>
      <c r="AA30" s="154"/>
    </row>
    <row r="31" spans="1:27" s="168" customFormat="1" ht="12" customHeight="1">
      <c r="A31" s="163" t="s">
        <v>12</v>
      </c>
      <c r="B31" s="155"/>
      <c r="C31" s="1221">
        <f>'T1 ANSP'!C31+'T1 MET'!C31+'T1 NSA'!C31</f>
        <v>24636627.717356373</v>
      </c>
      <c r="D31" s="244">
        <f>'T1 ANSP'!D31+'T1 MET'!D31+'T1 NSA'!D31</f>
        <v>25328078.316643976</v>
      </c>
      <c r="E31" s="244">
        <f>'T1 ANSP'!E31+'T1 MET'!E31+'T1 NSA'!E31</f>
        <v>25085926.998425432</v>
      </c>
      <c r="F31" s="244">
        <f>'T1 ANSP'!F31+'T1 MET'!F31+'T1 NSA'!F31</f>
        <v>26757017.075814359</v>
      </c>
      <c r="G31" s="244">
        <f>'T1 ANSP'!G31+'T1 MET'!G31+'T1 NSA'!G31</f>
        <v>27629019.478598773</v>
      </c>
      <c r="H31" s="244">
        <f>'T1 ANSP'!H31+'T1 MET'!H31+'T1 NSA'!H31</f>
        <v>29491685.409327492</v>
      </c>
      <c r="I31" s="244">
        <f>'T1 ANSP'!I31+'T1 MET'!I31+'T1 NSA'!I31</f>
        <v>30336749.602510013</v>
      </c>
      <c r="J31" s="245">
        <f>'T1 ANSP'!J31+'T1 MET'!J31+'T1 NSA'!J31</f>
        <v>32700373.747745145</v>
      </c>
      <c r="K31" s="200">
        <f>'T1 ANSP'!K31+'T1 MET'!K31+'T1 NSA'!K31</f>
        <v>42004364.710408777</v>
      </c>
      <c r="L31" s="189">
        <f>'T1 ANSP'!L31+'T1 MET'!L31+'T1 NSA'!L31</f>
        <v>46831918.814554602</v>
      </c>
      <c r="M31" s="189">
        <f>'T1 ANSP'!M31+'T1 MET'!M31+'T1 NSA'!M31</f>
        <v>51729370.049134001</v>
      </c>
      <c r="N31" s="189">
        <f>'T1 ANSP'!N31+'T1 MET'!N31+'T1 NSA'!N31</f>
        <v>56136795.187731549</v>
      </c>
      <c r="O31" s="190">
        <f>'T1 ANSP'!O31+'T1 MET'!O31+'T1 NSA'!O31</f>
        <v>60373071.919456698</v>
      </c>
      <c r="P31" s="103"/>
      <c r="Q31" s="164"/>
      <c r="R31" s="165"/>
      <c r="S31" s="102"/>
      <c r="T31" s="111"/>
      <c r="U31" s="167"/>
      <c r="V31" s="154"/>
      <c r="W31" s="154"/>
      <c r="X31" s="154"/>
      <c r="Y31" s="154"/>
      <c r="Z31" s="154"/>
      <c r="AA31" s="154"/>
    </row>
    <row r="32" spans="1:27" ht="12" customHeight="1">
      <c r="A32" s="157" t="s">
        <v>7</v>
      </c>
      <c r="B32" s="966"/>
      <c r="C32" s="215"/>
      <c r="D32" s="213">
        <f>D31/C31-1</f>
        <v>2.8065959644325789E-2</v>
      </c>
      <c r="E32" s="213">
        <f t="shared" ref="E32" si="1">E31/D31-1</f>
        <v>-9.5605878658160393E-3</v>
      </c>
      <c r="F32" s="213">
        <f t="shared" ref="F32" si="2">F31/E31-1</f>
        <v>6.6614643241759364E-2</v>
      </c>
      <c r="G32" s="213">
        <f t="shared" ref="G32" si="3">G31/F31-1</f>
        <v>3.258967172288485E-2</v>
      </c>
      <c r="H32" s="213">
        <f t="shared" ref="H32" si="4">H31/G31-1</f>
        <v>6.7417011746346178E-2</v>
      </c>
      <c r="I32" s="213">
        <f t="shared" ref="I32" si="5">I31/H31-1</f>
        <v>2.8654320072031059E-2</v>
      </c>
      <c r="J32" s="214">
        <f t="shared" ref="J32" si="6">J31/I31-1</f>
        <v>7.7912900235019622E-2</v>
      </c>
      <c r="K32" s="215">
        <f t="shared" ref="K32" si="7">K31/J31-1</f>
        <v>0.28452246553619864</v>
      </c>
      <c r="L32" s="213">
        <f t="shared" ref="L32" si="8">L31/K31-1</f>
        <v>0.11492982068479063</v>
      </c>
      <c r="M32" s="213">
        <f t="shared" ref="M32" si="9">M31/L31-1</f>
        <v>0.10457507098892038</v>
      </c>
      <c r="N32" s="213">
        <f t="shared" ref="N32" si="10">N31/M31-1</f>
        <v>8.5201600839353908E-2</v>
      </c>
      <c r="O32" s="214">
        <f t="shared" ref="O32" si="11">O31/N31-1</f>
        <v>7.546345881624128E-2</v>
      </c>
      <c r="P32" s="36">
        <f t="shared" ref="P32" si="12">P31/O31-1</f>
        <v>-1</v>
      </c>
      <c r="Q32" s="37"/>
      <c r="R32" s="38"/>
      <c r="S32" s="38"/>
      <c r="T32" s="120"/>
      <c r="U32" s="122"/>
      <c r="V32" s="154"/>
      <c r="W32" s="154"/>
      <c r="X32" s="154"/>
      <c r="Y32" s="154"/>
      <c r="Z32" s="154"/>
      <c r="AA32" s="154"/>
    </row>
    <row r="33" spans="1:27" ht="12" customHeight="1">
      <c r="A33" s="40"/>
      <c r="B33" s="42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42"/>
      <c r="Q33" s="42"/>
      <c r="R33" s="42"/>
      <c r="S33" s="43"/>
      <c r="T33" s="43"/>
      <c r="U33" s="43"/>
      <c r="V33" s="154"/>
      <c r="W33" s="154"/>
      <c r="X33" s="154"/>
      <c r="Y33" s="154"/>
      <c r="Z33" s="154"/>
      <c r="AA33" s="154"/>
    </row>
    <row r="34" spans="1:27" ht="15.6" customHeight="1">
      <c r="A34" s="21" t="s">
        <v>13</v>
      </c>
      <c r="B34" s="21"/>
      <c r="C34" s="218"/>
      <c r="D34" s="218"/>
      <c r="E34" s="218"/>
      <c r="F34" s="218"/>
      <c r="G34" s="218"/>
      <c r="H34" s="218"/>
      <c r="I34" s="218"/>
      <c r="J34" s="218"/>
      <c r="K34" s="219"/>
      <c r="L34" s="219"/>
      <c r="M34" s="219"/>
      <c r="N34" s="219"/>
      <c r="O34" s="220"/>
      <c r="P34" s="24"/>
      <c r="Q34" s="23"/>
      <c r="R34" s="23"/>
      <c r="S34" s="23"/>
      <c r="T34" s="23"/>
      <c r="U34" s="23"/>
      <c r="V34" s="154"/>
      <c r="W34" s="154"/>
      <c r="X34" s="154"/>
      <c r="Y34" s="154"/>
      <c r="Z34" s="154"/>
      <c r="AA34" s="154"/>
    </row>
    <row r="35" spans="1:27" ht="12" customHeight="1">
      <c r="A35" s="21" t="s">
        <v>14</v>
      </c>
      <c r="B35" s="21"/>
      <c r="C35" s="218"/>
      <c r="D35" s="218"/>
      <c r="E35" s="218"/>
      <c r="F35" s="218"/>
      <c r="G35" s="218"/>
      <c r="H35" s="218"/>
      <c r="I35" s="218"/>
      <c r="J35" s="218"/>
      <c r="K35" s="219"/>
      <c r="L35" s="219"/>
      <c r="M35" s="219"/>
      <c r="N35" s="219"/>
      <c r="O35" s="219"/>
      <c r="P35" s="23"/>
      <c r="Q35" s="23"/>
      <c r="R35" s="23"/>
      <c r="S35" s="23"/>
      <c r="T35" s="23"/>
      <c r="U35" s="23"/>
      <c r="V35" s="154"/>
      <c r="W35" s="154"/>
      <c r="X35" s="154"/>
      <c r="Y35" s="154"/>
      <c r="Z35" s="154"/>
      <c r="AA35" s="154"/>
    </row>
    <row r="36" spans="1:27" s="15" customFormat="1" ht="12" customHeight="1">
      <c r="A36" s="53" t="s">
        <v>22</v>
      </c>
      <c r="B36" s="54"/>
      <c r="C36" s="208">
        <f>'T1 ANSP'!C36+'T1 MET'!C36+'T1 NSA'!C36</f>
        <v>13206566.953268927</v>
      </c>
      <c r="D36" s="208">
        <f>'T1 ANSP'!D36+'T1 MET'!D36+'T1 NSA'!D36</f>
        <v>16076861.838008899</v>
      </c>
      <c r="E36" s="208">
        <f>'T1 ANSP'!E36+'T1 MET'!E36+'T1 NSA'!E36</f>
        <v>16582552.244123457</v>
      </c>
      <c r="F36" s="208">
        <f>'T1 ANSP'!F36+'T1 MET'!F36+'T1 NSA'!F36</f>
        <v>18578914.994321909</v>
      </c>
      <c r="G36" s="208">
        <f>'T1 ANSP'!G36+'T1 MET'!G36+'T1 NSA'!G36</f>
        <v>24644090.804923762</v>
      </c>
      <c r="H36" s="208">
        <f>'T1 ANSP'!H36+'T1 MET'!H36+'T1 NSA'!H36</f>
        <v>28883501.081170704</v>
      </c>
      <c r="I36" s="208">
        <f>'T1 ANSP'!I36+'T1 MET'!I36+'T1 NSA'!I36</f>
        <v>32304935.896665759</v>
      </c>
      <c r="J36" s="208">
        <f>'T1 ANSP'!J36+'T1 MET'!J36+'T1 NSA'!J36</f>
        <v>21167433.387031417</v>
      </c>
      <c r="K36" s="207">
        <f>'T1 ANSP'!K36+'T1 MET'!K36+'T1 NSA'!K36</f>
        <v>34735219.243316501</v>
      </c>
      <c r="L36" s="208">
        <f>'T1 ANSP'!L36+'T1 MET'!L36+'T1 NSA'!L36</f>
        <v>41515568.524363406</v>
      </c>
      <c r="M36" s="208">
        <f>'T1 ANSP'!M36+'T1 MET'!M36+'T1 NSA'!M36</f>
        <v>35913703.821449414</v>
      </c>
      <c r="N36" s="208">
        <f>'T1 ANSP'!N36+'T1 MET'!N36+'T1 NSA'!N36</f>
        <v>39360335.846064545</v>
      </c>
      <c r="O36" s="209">
        <f>'T1 ANSP'!O36+'T1 MET'!O36+'T1 NSA'!O36</f>
        <v>43189250.717807062</v>
      </c>
      <c r="P36" s="55"/>
      <c r="Q36" s="81"/>
      <c r="R36" s="28"/>
      <c r="S36" s="28"/>
      <c r="T36" s="56"/>
      <c r="U36" s="57"/>
      <c r="V36" s="154"/>
      <c r="W36" s="154"/>
      <c r="X36" s="154"/>
      <c r="Y36" s="154"/>
      <c r="Z36" s="154"/>
      <c r="AA36" s="154"/>
    </row>
    <row r="37" spans="1:27" s="15" customFormat="1" ht="12" customHeight="1">
      <c r="A37" s="58" t="s">
        <v>23</v>
      </c>
      <c r="B37" s="54"/>
      <c r="C37" s="202">
        <f>'T1 ANSP'!C37+'T1 MET'!C37+'T1 NSA'!C37</f>
        <v>-630647.65045754297</v>
      </c>
      <c r="D37" s="202">
        <f>'T1 ANSP'!D37+'T1 MET'!D37+'T1 NSA'!D37</f>
        <v>-510766.22378877702</v>
      </c>
      <c r="E37" s="202">
        <f>'T1 ANSP'!E37+'T1 MET'!E37+'T1 NSA'!E37</f>
        <v>-435372.80486600002</v>
      </c>
      <c r="F37" s="202">
        <f>'T1 ANSP'!F37+'T1 MET'!F37+'T1 NSA'!F37</f>
        <v>-381115.00387170864</v>
      </c>
      <c r="G37" s="202">
        <f>'T1 ANSP'!G37+'T1 MET'!G37+'T1 NSA'!G37</f>
        <v>-324372.77010555065</v>
      </c>
      <c r="H37" s="202">
        <f>'T1 ANSP'!H37+'T1 MET'!H37+'T1 NSA'!H37</f>
        <v>-270097.48882058403</v>
      </c>
      <c r="I37" s="202">
        <f>'T1 ANSP'!I37+'T1 MET'!I37+'T1 NSA'!I37</f>
        <v>-220962.293302784</v>
      </c>
      <c r="J37" s="202">
        <f>'T1 ANSP'!J37+'T1 MET'!J37+'T1 NSA'!J37</f>
        <v>-158204.63905418935</v>
      </c>
      <c r="K37" s="201">
        <f>'T1 ANSP'!K37+'T1 MET'!K37+'T1 NSA'!K37</f>
        <v>-130079.50715833124</v>
      </c>
      <c r="L37" s="202">
        <f>'T1 ANSP'!L37+'T1 MET'!L37+'T1 NSA'!L37</f>
        <v>-44330.232658946188</v>
      </c>
      <c r="M37" s="202">
        <f>'T1 ANSP'!M37+'T1 MET'!M37+'T1 NSA'!M37</f>
        <v>0</v>
      </c>
      <c r="N37" s="202">
        <f>'T1 ANSP'!N37+'T1 MET'!N37+'T1 NSA'!N37</f>
        <v>0</v>
      </c>
      <c r="O37" s="203">
        <f>'T1 ANSP'!O37+'T1 MET'!O37+'T1 NSA'!O37</f>
        <v>0</v>
      </c>
      <c r="P37" s="55"/>
      <c r="Q37" s="48"/>
      <c r="R37" s="33"/>
      <c r="S37" s="33"/>
      <c r="T37" s="46"/>
      <c r="U37" s="47"/>
      <c r="V37" s="154"/>
      <c r="W37" s="154"/>
      <c r="X37" s="154"/>
      <c r="Y37" s="154"/>
      <c r="Z37" s="154"/>
      <c r="AA37" s="154"/>
    </row>
    <row r="38" spans="1:27" s="15" customFormat="1" ht="12" customHeight="1">
      <c r="A38" s="58" t="s">
        <v>24</v>
      </c>
      <c r="B38" s="54"/>
      <c r="C38" s="202">
        <f>'T1 ANSP'!C38+'T1 MET'!C38+'T1 NSA'!C38</f>
        <v>-3715181.6429213732</v>
      </c>
      <c r="D38" s="202">
        <f>'T1 ANSP'!D38+'T1 MET'!D38+'T1 NSA'!D38</f>
        <v>-3737114.5847969335</v>
      </c>
      <c r="E38" s="202">
        <f>'T1 ANSP'!E38+'T1 MET'!E38+'T1 NSA'!E38</f>
        <v>-5602824.8612957411</v>
      </c>
      <c r="F38" s="202">
        <f>'T1 ANSP'!F38+'T1 MET'!F38+'T1 NSA'!F38</f>
        <v>-2083436.667683546</v>
      </c>
      <c r="G38" s="202">
        <f>'T1 ANSP'!G38+'T1 MET'!G38+'T1 NSA'!G38</f>
        <v>-8536710.5378116295</v>
      </c>
      <c r="H38" s="202">
        <f>'T1 ANSP'!H38+'T1 MET'!H38+'T1 NSA'!H38</f>
        <v>-11653203.688304244</v>
      </c>
      <c r="I38" s="202">
        <f>'T1 ANSP'!I38+'T1 MET'!I38+'T1 NSA'!I38</f>
        <v>-15385179.995798785</v>
      </c>
      <c r="J38" s="202">
        <f>'T1 ANSP'!J38+'T1 MET'!J38+'T1 NSA'!J38</f>
        <v>-812669.01856546418</v>
      </c>
      <c r="K38" s="201">
        <f>'T1 ANSP'!K38+'T1 MET'!K38+'T1 NSA'!K38</f>
        <v>-9116276.3712681234</v>
      </c>
      <c r="L38" s="202">
        <f>'T1 ANSP'!L38+'T1 MET'!L38+'T1 NSA'!L38</f>
        <v>-9502130.7510787025</v>
      </c>
      <c r="M38" s="202">
        <f>'T1 ANSP'!M38+'T1 MET'!M38+'T1 NSA'!M38</f>
        <v>-1693624.6550321947</v>
      </c>
      <c r="N38" s="202">
        <f>'T1 ANSP'!N38+'T1 MET'!N38+'T1 NSA'!N38</f>
        <v>-1016174.7930193167</v>
      </c>
      <c r="O38" s="203">
        <f>'T1 ANSP'!O38+'T1 MET'!O38+'T1 NSA'!O38</f>
        <v>-400000</v>
      </c>
      <c r="P38" s="55"/>
      <c r="Q38" s="48"/>
      <c r="R38" s="33"/>
      <c r="S38" s="46"/>
      <c r="T38" s="46"/>
      <c r="U38" s="47"/>
      <c r="V38" s="154"/>
      <c r="W38" s="154"/>
      <c r="X38" s="154"/>
      <c r="Y38" s="154"/>
      <c r="Z38" s="154"/>
      <c r="AA38" s="154"/>
    </row>
    <row r="39" spans="1:27" s="15" customFormat="1" ht="12" customHeight="1">
      <c r="A39" s="59" t="s">
        <v>25</v>
      </c>
      <c r="B39" s="54"/>
      <c r="C39" s="210">
        <f>'T1 ANSP'!C39+'T1 MET'!C39+'T1 NSA'!C39</f>
        <v>8860737.659890011</v>
      </c>
      <c r="D39" s="210">
        <f>'T1 ANSP'!D39+'T1 MET'!D39+'T1 NSA'!D39</f>
        <v>11828981.029423188</v>
      </c>
      <c r="E39" s="210">
        <f>'T1 ANSP'!E39+'T1 MET'!E39+'T1 NSA'!E39</f>
        <v>10544354.577961717</v>
      </c>
      <c r="F39" s="210">
        <f>'T1 ANSP'!F39+'T1 MET'!F39+'T1 NSA'!F39</f>
        <v>16114363.322766654</v>
      </c>
      <c r="G39" s="210">
        <f>'T1 ANSP'!G39+'T1 MET'!G39+'T1 NSA'!G39</f>
        <v>15783007.49700658</v>
      </c>
      <c r="H39" s="210">
        <f>'T1 ANSP'!H39+'T1 MET'!H39+'T1 NSA'!H39</f>
        <v>16960199.904045876</v>
      </c>
      <c r="I39" s="210">
        <f>'T1 ANSP'!I39+'T1 MET'!I39+'T1 NSA'!I39</f>
        <v>16698793.607564189</v>
      </c>
      <c r="J39" s="210">
        <f>'T1 ANSP'!J39+'T1 MET'!J39+'T1 NSA'!J39</f>
        <v>20196559.729411762</v>
      </c>
      <c r="K39" s="211">
        <f>'T1 ANSP'!K39+'T1 MET'!K39+'T1 NSA'!K39</f>
        <v>25488863.364890046</v>
      </c>
      <c r="L39" s="210">
        <f>'T1 ANSP'!L39+'T1 MET'!L39+'T1 NSA'!L39</f>
        <v>31969107.540625758</v>
      </c>
      <c r="M39" s="210">
        <f>'T1 ANSP'!M39+'T1 MET'!M39+'T1 NSA'!M39</f>
        <v>34220079.166417219</v>
      </c>
      <c r="N39" s="210">
        <f>'T1 ANSP'!N39+'T1 MET'!N39+'T1 NSA'!N39</f>
        <v>38344161.053045228</v>
      </c>
      <c r="O39" s="212">
        <f>'T1 ANSP'!O39+'T1 MET'!O39+'T1 NSA'!O39</f>
        <v>42789250.717807062</v>
      </c>
      <c r="P39" s="55"/>
      <c r="Q39" s="60"/>
      <c r="R39" s="61"/>
      <c r="S39" s="63"/>
      <c r="T39" s="63"/>
      <c r="U39" s="64"/>
      <c r="V39" s="154"/>
      <c r="W39" s="154"/>
      <c r="X39" s="154"/>
      <c r="Y39" s="154"/>
      <c r="Z39" s="154"/>
      <c r="AA39" s="154"/>
    </row>
    <row r="40" spans="1:27" ht="12" customHeight="1">
      <c r="A40" s="21" t="s">
        <v>15</v>
      </c>
      <c r="B40" s="21"/>
      <c r="C40" s="218"/>
      <c r="D40" s="218"/>
      <c r="E40" s="218"/>
      <c r="F40" s="218"/>
      <c r="G40" s="218"/>
      <c r="H40" s="218"/>
      <c r="I40" s="218"/>
      <c r="J40" s="218"/>
      <c r="K40" s="222"/>
      <c r="L40" s="222"/>
      <c r="M40" s="222"/>
      <c r="N40" s="222"/>
      <c r="O40" s="222"/>
      <c r="P40" s="65"/>
      <c r="Q40" s="65"/>
      <c r="R40" s="65"/>
      <c r="S40" s="22"/>
      <c r="T40" s="22"/>
      <c r="U40" s="22"/>
      <c r="V40" s="154"/>
      <c r="W40" s="154"/>
      <c r="X40" s="154"/>
      <c r="Y40" s="154"/>
      <c r="Z40" s="154"/>
      <c r="AA40" s="154"/>
    </row>
    <row r="41" spans="1:27" s="15" customFormat="1" ht="12" customHeight="1">
      <c r="A41" s="66" t="s">
        <v>26</v>
      </c>
      <c r="B41" s="54"/>
      <c r="C41" s="1265"/>
      <c r="D41" s="1265"/>
      <c r="E41" s="1265"/>
      <c r="F41" s="1265"/>
      <c r="G41" s="1265"/>
      <c r="H41" s="1265"/>
      <c r="I41" s="1265"/>
      <c r="J41" s="1265"/>
      <c r="K41" s="1266"/>
      <c r="L41" s="1265"/>
      <c r="M41" s="1265"/>
      <c r="N41" s="1265"/>
      <c r="O41" s="1267"/>
      <c r="P41" s="67"/>
      <c r="Q41" s="968"/>
      <c r="R41" s="967"/>
      <c r="S41" s="969"/>
      <c r="T41" s="969"/>
      <c r="U41" s="970"/>
      <c r="V41" s="154"/>
      <c r="W41" s="154"/>
      <c r="X41" s="154"/>
      <c r="Y41" s="154"/>
      <c r="Z41" s="154"/>
      <c r="AA41" s="154"/>
    </row>
    <row r="42" spans="1:27" s="15" customFormat="1" ht="12" customHeight="1">
      <c r="A42" s="70" t="s">
        <v>27</v>
      </c>
      <c r="B42" s="54"/>
      <c r="C42" s="1268"/>
      <c r="D42" s="1269"/>
      <c r="E42" s="1269"/>
      <c r="F42" s="1269"/>
      <c r="G42" s="1269"/>
      <c r="H42" s="1269"/>
      <c r="I42" s="1269"/>
      <c r="J42" s="1269"/>
      <c r="K42" s="1270"/>
      <c r="L42" s="1271"/>
      <c r="M42" s="1271"/>
      <c r="N42" s="1271"/>
      <c r="O42" s="1272"/>
      <c r="P42" s="67"/>
      <c r="Q42" s="971"/>
      <c r="R42" s="972"/>
      <c r="S42" s="973"/>
      <c r="T42" s="973"/>
      <c r="U42" s="974"/>
      <c r="V42" s="154"/>
      <c r="W42" s="154"/>
      <c r="X42" s="154"/>
      <c r="Y42" s="154"/>
      <c r="Z42" s="154"/>
      <c r="AA42" s="154"/>
    </row>
    <row r="43" spans="1:27" s="15" customFormat="1" ht="12" customHeight="1">
      <c r="A43" s="70" t="s">
        <v>28</v>
      </c>
      <c r="B43" s="54"/>
      <c r="C43" s="1268"/>
      <c r="D43" s="1269"/>
      <c r="E43" s="1269"/>
      <c r="F43" s="1269"/>
      <c r="G43" s="1269"/>
      <c r="H43" s="1269"/>
      <c r="I43" s="1269"/>
      <c r="J43" s="1269"/>
      <c r="K43" s="1270"/>
      <c r="L43" s="1271"/>
      <c r="M43" s="1271"/>
      <c r="N43" s="1271"/>
      <c r="O43" s="1272"/>
      <c r="P43" s="67"/>
      <c r="Q43" s="971"/>
      <c r="R43" s="972"/>
      <c r="S43" s="973"/>
      <c r="T43" s="973"/>
      <c r="U43" s="974"/>
      <c r="V43" s="154"/>
      <c r="W43" s="154"/>
      <c r="X43" s="154"/>
      <c r="Y43" s="154"/>
      <c r="Z43" s="154"/>
      <c r="AA43" s="154"/>
    </row>
    <row r="44" spans="1:27" s="15" customFormat="1" ht="12" customHeight="1">
      <c r="A44" s="159" t="s">
        <v>49</v>
      </c>
      <c r="B44" s="54"/>
      <c r="C44" s="1273"/>
      <c r="D44" s="1274"/>
      <c r="E44" s="1274"/>
      <c r="F44" s="1274"/>
      <c r="G44" s="1274"/>
      <c r="H44" s="1274"/>
      <c r="I44" s="1274"/>
      <c r="J44" s="1274"/>
      <c r="K44" s="1258"/>
      <c r="L44" s="1249"/>
      <c r="M44" s="1249"/>
      <c r="N44" s="1249"/>
      <c r="O44" s="1260"/>
      <c r="P44" s="73"/>
      <c r="Q44" s="975"/>
      <c r="R44" s="976"/>
      <c r="S44" s="978"/>
      <c r="T44" s="979"/>
      <c r="U44" s="980"/>
      <c r="V44" s="154"/>
      <c r="W44" s="154"/>
      <c r="X44" s="154"/>
      <c r="Y44" s="154"/>
      <c r="Z44" s="154"/>
      <c r="AA44" s="154"/>
    </row>
    <row r="45" spans="1:27" s="15" customFormat="1" ht="5.45" customHeight="1">
      <c r="A45" s="23"/>
      <c r="B45" s="6"/>
      <c r="C45" s="226"/>
      <c r="D45" s="226"/>
      <c r="E45" s="226"/>
      <c r="F45" s="226"/>
      <c r="G45" s="226"/>
      <c r="H45" s="226"/>
      <c r="I45" s="226"/>
      <c r="J45" s="226"/>
      <c r="K45" s="227"/>
      <c r="L45" s="227"/>
      <c r="M45" s="227"/>
      <c r="N45" s="227"/>
      <c r="O45" s="227"/>
      <c r="P45" s="73"/>
      <c r="Q45" s="169"/>
      <c r="R45" s="169"/>
      <c r="S45" s="170"/>
      <c r="T45" s="171"/>
      <c r="U45" s="171"/>
      <c r="V45" s="154"/>
      <c r="W45" s="154"/>
      <c r="X45" s="154"/>
      <c r="Y45" s="154"/>
      <c r="Z45" s="154"/>
      <c r="AA45" s="154"/>
    </row>
    <row r="46" spans="1:27" s="983" customFormat="1" ht="12" customHeight="1">
      <c r="A46" s="87" t="s">
        <v>36</v>
      </c>
      <c r="B46" s="6"/>
      <c r="C46" s="226"/>
      <c r="D46" s="226"/>
      <c r="E46" s="226"/>
      <c r="F46" s="226"/>
      <c r="G46" s="226"/>
      <c r="H46" s="226"/>
      <c r="I46" s="226"/>
      <c r="J46" s="226"/>
      <c r="K46" s="228"/>
      <c r="L46" s="228"/>
      <c r="M46" s="228"/>
      <c r="N46" s="1240"/>
      <c r="O46" s="1240"/>
      <c r="P46" s="981"/>
      <c r="Q46" s="36"/>
      <c r="R46" s="36"/>
      <c r="S46" s="981"/>
      <c r="T46" s="981"/>
      <c r="U46" s="981"/>
      <c r="V46" s="154"/>
      <c r="W46" s="154"/>
      <c r="X46" s="154"/>
      <c r="Y46" s="154"/>
      <c r="Z46" s="154"/>
      <c r="AA46" s="154"/>
    </row>
    <row r="47" spans="1:27" s="982" customFormat="1" ht="12" customHeight="1">
      <c r="A47" s="147" t="s">
        <v>50</v>
      </c>
      <c r="B47" s="144"/>
      <c r="C47" s="314">
        <f>'T1 ANSP'!C47+'T1 MET'!C47+'T1 NSA'!C47</f>
        <v>0</v>
      </c>
      <c r="D47" s="314">
        <f>'T1 ANSP'!D47+'T1 MET'!D47+'T1 NSA'!D47</f>
        <v>0</v>
      </c>
      <c r="E47" s="314">
        <f>'T1 ANSP'!E47+'T1 MET'!E47+'T1 NSA'!E47</f>
        <v>0</v>
      </c>
      <c r="F47" s="314">
        <f>'T1 ANSP'!F47+'T1 MET'!F47+'T1 NSA'!F47</f>
        <v>25598</v>
      </c>
      <c r="G47" s="314">
        <f>'T1 ANSP'!G47+'T1 MET'!G47+'T1 NSA'!G47</f>
        <v>240515.82201100001</v>
      </c>
      <c r="H47" s="314">
        <f>'T1 ANSP'!H47+'T1 MET'!H47+'T1 NSA'!H47</f>
        <v>267846.70574</v>
      </c>
      <c r="I47" s="314">
        <f>'T1 ANSP'!I47+'T1 MET'!I47+'T1 NSA'!I47</f>
        <v>271274.38912340003</v>
      </c>
      <c r="J47" s="314">
        <f>'T1 ANSP'!J47+'T1 MET'!J47+'T1 NSA'!J47</f>
        <v>0</v>
      </c>
      <c r="K47" s="315">
        <f>'T1 ANSP'!K47+'T1 MET'!K47+'T1 NSA'!K47</f>
        <v>1219168.6357900347</v>
      </c>
      <c r="L47" s="314">
        <f>'T1 ANSP'!L47+'T1 MET'!L47+'T1 NSA'!L47</f>
        <v>1819506.4950544201</v>
      </c>
      <c r="M47" s="314">
        <f>'T1 ANSP'!M47+'T1 MET'!M47+'T1 NSA'!M47</f>
        <v>1893874.3216433204</v>
      </c>
      <c r="N47" s="314">
        <f>'T1 ANSP'!N47+'T1 MET'!N47+'T1 NSA'!N47</f>
        <v>2374278.7679987452</v>
      </c>
      <c r="O47" s="316">
        <f>'T1 ANSP'!O47+'T1 MET'!O47+'T1 NSA'!O47</f>
        <v>2637358.1955346977</v>
      </c>
      <c r="P47" s="985"/>
      <c r="Q47" s="984"/>
      <c r="R47" s="180"/>
      <c r="S47" s="180"/>
      <c r="T47" s="986"/>
      <c r="U47" s="987"/>
      <c r="V47" s="154"/>
      <c r="W47" s="154"/>
      <c r="X47" s="154"/>
      <c r="Y47" s="154"/>
      <c r="Z47" s="154"/>
      <c r="AA47" s="154"/>
    </row>
    <row r="48" spans="1:27" s="15" customFormat="1" ht="5.45" customHeight="1">
      <c r="A48" s="23"/>
      <c r="B48" s="6"/>
      <c r="C48" s="1275"/>
      <c r="D48" s="1275"/>
      <c r="E48" s="1275"/>
      <c r="F48" s="1275"/>
      <c r="G48" s="1275"/>
      <c r="H48" s="1275"/>
      <c r="I48" s="1275"/>
      <c r="J48" s="1275"/>
      <c r="K48" s="1276"/>
      <c r="L48" s="1276"/>
      <c r="M48" s="1276"/>
      <c r="N48" s="1276"/>
      <c r="O48" s="1276"/>
      <c r="P48" s="989"/>
      <c r="Q48" s="988"/>
      <c r="R48" s="988"/>
      <c r="S48" s="990"/>
      <c r="T48" s="991"/>
      <c r="U48" s="991"/>
      <c r="V48" s="154"/>
      <c r="W48" s="154"/>
      <c r="X48" s="154"/>
      <c r="Y48" s="154"/>
      <c r="Z48" s="154"/>
      <c r="AA48" s="154"/>
    </row>
    <row r="49" spans="1:27" s="994" customFormat="1" ht="12" customHeight="1">
      <c r="A49" s="142" t="s">
        <v>51</v>
      </c>
      <c r="B49" s="2"/>
      <c r="C49" s="1277"/>
      <c r="D49" s="1277"/>
      <c r="E49" s="1277"/>
      <c r="F49" s="1277"/>
      <c r="G49" s="1277"/>
      <c r="H49" s="1277"/>
      <c r="I49" s="1277"/>
      <c r="J49" s="1277"/>
      <c r="K49" s="1277"/>
      <c r="L49" s="1277"/>
      <c r="M49" s="1277"/>
      <c r="N49" s="1278"/>
      <c r="O49" s="1278"/>
      <c r="P49" s="993"/>
      <c r="Q49" s="992"/>
      <c r="R49" s="992"/>
      <c r="S49" s="993"/>
      <c r="T49" s="993"/>
      <c r="U49" s="993"/>
      <c r="V49" s="154"/>
      <c r="W49" s="154"/>
      <c r="X49" s="154"/>
      <c r="Y49" s="154"/>
      <c r="Z49" s="154"/>
      <c r="AA49" s="154"/>
    </row>
    <row r="50" spans="1:27" s="15" customFormat="1" ht="12" customHeight="1">
      <c r="A50" s="53" t="s">
        <v>52</v>
      </c>
      <c r="B50" s="54"/>
      <c r="C50" s="207">
        <f>'T1 ANSP'!C50+'T1 MET'!C50+'T1 NSA'!C50</f>
        <v>0</v>
      </c>
      <c r="D50" s="208">
        <f>'T1 ANSP'!D50+'T1 MET'!D50+'T1 NSA'!D50</f>
        <v>0</v>
      </c>
      <c r="E50" s="208">
        <f>'T1 ANSP'!E50+'T1 MET'!E50+'T1 NSA'!E50</f>
        <v>0</v>
      </c>
      <c r="F50" s="208">
        <f>'T1 ANSP'!F50+'T1 MET'!F50+'T1 NSA'!F50</f>
        <v>0</v>
      </c>
      <c r="G50" s="208">
        <f>'T1 ANSP'!G50+'T1 MET'!G50+'T1 NSA'!G50</f>
        <v>0</v>
      </c>
      <c r="H50" s="208">
        <f>'T1 ANSP'!H50+'T1 MET'!H50+'T1 NSA'!H50</f>
        <v>0</v>
      </c>
      <c r="I50" s="208">
        <f>'T1 ANSP'!I50+'T1 MET'!I50+'T1 NSA'!I50</f>
        <v>0</v>
      </c>
      <c r="J50" s="209">
        <f>'T1 ANSP'!J50+'T1 MET'!J50+'T1 NSA'!J50</f>
        <v>0</v>
      </c>
      <c r="K50" s="1279">
        <f>'T1 ANSP'!K50+'T1 MET'!K50+'T1 NSA'!K50</f>
        <v>3128885.5592856128</v>
      </c>
      <c r="L50" s="208">
        <f>'T1 ANSP'!L50+'T1 MET'!L50+'T1 NSA'!L50</f>
        <v>3874213.512540678</v>
      </c>
      <c r="M50" s="208">
        <f>'T1 ANSP'!M50+'T1 MET'!M50+'T1 NSA'!M50</f>
        <v>4079787.7570320549</v>
      </c>
      <c r="N50" s="208">
        <f>'T1 ANSP'!N50+'T1 MET'!N50+'T1 NSA'!N50</f>
        <v>4363715.5712558674</v>
      </c>
      <c r="O50" s="209">
        <f>'T1 ANSP'!O50+'T1 MET'!O50+'T1 NSA'!O50</f>
        <v>4630414.8416333012</v>
      </c>
      <c r="P50" s="55"/>
      <c r="Q50" s="81"/>
      <c r="R50" s="28"/>
      <c r="S50" s="28"/>
      <c r="T50" s="28"/>
      <c r="U50" s="995"/>
      <c r="V50" s="154"/>
      <c r="W50" s="154"/>
      <c r="X50" s="154"/>
      <c r="Y50" s="154"/>
      <c r="Z50" s="154"/>
      <c r="AA50" s="154"/>
    </row>
    <row r="51" spans="1:27" s="15" customFormat="1" ht="12" customHeight="1">
      <c r="A51" s="58" t="s">
        <v>53</v>
      </c>
      <c r="B51" s="54"/>
      <c r="C51" s="201">
        <f>'T1 ANSP'!C51+'T1 MET'!C51+'T1 NSA'!C51</f>
        <v>0</v>
      </c>
      <c r="D51" s="202">
        <f>'T1 ANSP'!D51+'T1 MET'!D51+'T1 NSA'!D51</f>
        <v>0</v>
      </c>
      <c r="E51" s="202">
        <f>'T1 ANSP'!E51+'T1 MET'!E51+'T1 NSA'!E51</f>
        <v>0</v>
      </c>
      <c r="F51" s="202">
        <f>'T1 ANSP'!F51+'T1 MET'!F51+'T1 NSA'!F51</f>
        <v>0</v>
      </c>
      <c r="G51" s="202">
        <f>'T1 ANSP'!G51+'T1 MET'!G51+'T1 NSA'!G51</f>
        <v>0</v>
      </c>
      <c r="H51" s="202">
        <f>'T1 ANSP'!H51+'T1 MET'!H51+'T1 NSA'!H51</f>
        <v>0</v>
      </c>
      <c r="I51" s="202">
        <f>'T1 ANSP'!I51+'T1 MET'!I51+'T1 NSA'!I51</f>
        <v>0</v>
      </c>
      <c r="J51" s="203">
        <f>'T1 ANSP'!J51+'T1 MET'!J51+'T1 NSA'!J51</f>
        <v>0</v>
      </c>
      <c r="K51" s="1280">
        <f>'T1 ANSP'!K51+'T1 MET'!K51+'T1 NSA'!K51</f>
        <v>2748341.4066363098</v>
      </c>
      <c r="L51" s="202">
        <f>'T1 ANSP'!L51+'T1 MET'!L51+'T1 NSA'!L51</f>
        <v>3278717.5586886909</v>
      </c>
      <c r="M51" s="202">
        <f>'T1 ANSP'!M51+'T1 MET'!M51+'T1 NSA'!M51</f>
        <v>2820794.7780088233</v>
      </c>
      <c r="N51" s="202">
        <f>'T1 ANSP'!N51+'T1 MET'!N51+'T1 NSA'!N51</f>
        <v>3098794.8191928025</v>
      </c>
      <c r="O51" s="203">
        <f>'T1 ANSP'!O51+'T1 MET'!O51+'T1 NSA'!O51</f>
        <v>3407405.3578552492</v>
      </c>
      <c r="P51" s="55"/>
      <c r="Q51" s="48"/>
      <c r="R51" s="33"/>
      <c r="S51" s="33"/>
      <c r="T51" s="33"/>
      <c r="U51" s="996"/>
      <c r="V51" s="154"/>
      <c r="W51" s="154"/>
      <c r="X51" s="154"/>
      <c r="Y51" s="154"/>
      <c r="Z51" s="154"/>
      <c r="AA51" s="154"/>
    </row>
    <row r="52" spans="1:27" s="15" customFormat="1" ht="12" customHeight="1">
      <c r="A52" s="159" t="s">
        <v>54</v>
      </c>
      <c r="B52" s="54"/>
      <c r="C52" s="211">
        <f>'T1 ANSP'!C52+'T1 MET'!C52+'T1 NSA'!C52</f>
        <v>0</v>
      </c>
      <c r="D52" s="210">
        <f>'T1 ANSP'!D52+'T1 MET'!D52+'T1 NSA'!D52</f>
        <v>0</v>
      </c>
      <c r="E52" s="210">
        <f>'T1 ANSP'!E52+'T1 MET'!E52+'T1 NSA'!E52</f>
        <v>0</v>
      </c>
      <c r="F52" s="210">
        <f>'T1 ANSP'!F52+'T1 MET'!F52+'T1 NSA'!F52</f>
        <v>0</v>
      </c>
      <c r="G52" s="210">
        <f>'T1 ANSP'!G52+'T1 MET'!G52+'T1 NSA'!G52</f>
        <v>0</v>
      </c>
      <c r="H52" s="210">
        <f>'T1 ANSP'!H52+'T1 MET'!H52+'T1 NSA'!H52</f>
        <v>0</v>
      </c>
      <c r="I52" s="210">
        <f>'T1 ANSP'!I52+'T1 MET'!I52+'T1 NSA'!I52</f>
        <v>0</v>
      </c>
      <c r="J52" s="212">
        <f>'T1 ANSP'!J52+'T1 MET'!J52+'T1 NSA'!J52</f>
        <v>0</v>
      </c>
      <c r="K52" s="1281">
        <f>'T1 ANSP'!K52+'T1 MET'!K52+'T1 NSA'!K52</f>
        <v>1657123.2436199191</v>
      </c>
      <c r="L52" s="210">
        <f>'T1 ANSP'!L52+'T1 MET'!L52+'T1 NSA'!L52</f>
        <v>1646603.7388302083</v>
      </c>
      <c r="M52" s="210">
        <f>'T1 ANSP'!M52+'T1 MET'!M52+'T1 NSA'!M52</f>
        <v>1696847.2079748586</v>
      </c>
      <c r="N52" s="210">
        <f>'T1 ANSP'!N52+'T1 MET'!N52+'T1 NSA'!N52</f>
        <v>1715152.3386245298</v>
      </c>
      <c r="O52" s="212">
        <f>'T1 ANSP'!O52+'T1 MET'!O52+'T1 NSA'!O52</f>
        <v>1729525.7346920553</v>
      </c>
      <c r="P52" s="989"/>
      <c r="Q52" s="60"/>
      <c r="R52" s="61"/>
      <c r="S52" s="61"/>
      <c r="T52" s="61"/>
      <c r="U52" s="62"/>
      <c r="V52" s="154"/>
      <c r="W52" s="154"/>
      <c r="X52" s="154"/>
      <c r="Y52" s="154"/>
      <c r="Z52" s="154"/>
      <c r="AA52" s="154"/>
    </row>
    <row r="53" spans="1:27" s="15" customFormat="1" ht="5.45" customHeight="1">
      <c r="A53" s="23"/>
      <c r="B53" s="6"/>
      <c r="C53" s="226"/>
      <c r="D53" s="226"/>
      <c r="E53" s="226"/>
      <c r="F53" s="226"/>
      <c r="G53" s="226"/>
      <c r="H53" s="226"/>
      <c r="I53" s="226"/>
      <c r="J53" s="226"/>
      <c r="K53" s="227"/>
      <c r="L53" s="227"/>
      <c r="M53" s="227"/>
      <c r="N53" s="227"/>
      <c r="O53" s="227"/>
      <c r="P53" s="73"/>
      <c r="Q53" s="169"/>
      <c r="R53" s="169"/>
      <c r="S53" s="170"/>
      <c r="T53" s="171"/>
      <c r="U53" s="171"/>
      <c r="V53" s="154"/>
      <c r="W53" s="154"/>
      <c r="X53" s="154"/>
      <c r="Y53" s="154"/>
      <c r="Z53" s="154"/>
      <c r="AA53" s="154"/>
    </row>
    <row r="54" spans="1:27" s="994" customFormat="1" ht="12" customHeight="1">
      <c r="A54" s="142" t="s">
        <v>37</v>
      </c>
      <c r="B54" s="2"/>
      <c r="C54" s="229"/>
      <c r="D54" s="229"/>
      <c r="E54" s="229"/>
      <c r="F54" s="229"/>
      <c r="G54" s="229"/>
      <c r="H54" s="229"/>
      <c r="I54" s="229"/>
      <c r="J54" s="229"/>
      <c r="K54" s="230"/>
      <c r="L54" s="230"/>
      <c r="M54" s="230"/>
      <c r="N54" s="1245"/>
      <c r="O54" s="1245"/>
      <c r="P54" s="997"/>
      <c r="Q54" s="41"/>
      <c r="R54" s="41"/>
      <c r="S54" s="997"/>
      <c r="T54" s="997"/>
      <c r="U54" s="997"/>
      <c r="V54" s="154"/>
      <c r="W54" s="154"/>
      <c r="X54" s="154"/>
      <c r="Y54" s="154"/>
      <c r="Z54" s="154"/>
      <c r="AA54" s="154"/>
    </row>
    <row r="55" spans="1:27" s="1002" customFormat="1" ht="12" customHeight="1">
      <c r="A55" s="143" t="s">
        <v>47</v>
      </c>
      <c r="B55" s="144"/>
      <c r="C55" s="233"/>
      <c r="D55" s="234"/>
      <c r="E55" s="234"/>
      <c r="F55" s="1282"/>
      <c r="G55" s="234"/>
      <c r="H55" s="234"/>
      <c r="I55" s="1282"/>
      <c r="J55" s="1283"/>
      <c r="K55" s="233"/>
      <c r="L55" s="234"/>
      <c r="M55" s="234"/>
      <c r="N55" s="1282"/>
      <c r="O55" s="1283"/>
      <c r="P55" s="998"/>
      <c r="Q55" s="145"/>
      <c r="R55" s="146"/>
      <c r="S55" s="999"/>
      <c r="T55" s="1000"/>
      <c r="U55" s="1001"/>
      <c r="V55" s="154"/>
      <c r="W55" s="154"/>
      <c r="X55" s="154"/>
      <c r="Y55" s="154"/>
      <c r="Z55" s="154"/>
      <c r="AA55" s="154"/>
    </row>
    <row r="56" spans="1:27" s="15" customFormat="1" ht="12" customHeight="1">
      <c r="A56" s="58" t="s">
        <v>38</v>
      </c>
      <c r="B56" s="54"/>
      <c r="C56" s="201"/>
      <c r="D56" s="202"/>
      <c r="E56" s="202"/>
      <c r="F56" s="202"/>
      <c r="G56" s="202"/>
      <c r="H56" s="202"/>
      <c r="I56" s="202"/>
      <c r="J56" s="203"/>
      <c r="K56" s="201"/>
      <c r="L56" s="202"/>
      <c r="M56" s="202"/>
      <c r="N56" s="202"/>
      <c r="O56" s="203"/>
      <c r="P56" s="55"/>
      <c r="Q56" s="48"/>
      <c r="R56" s="33"/>
      <c r="S56" s="46"/>
      <c r="T56" s="46"/>
      <c r="U56" s="47"/>
      <c r="V56" s="154"/>
      <c r="W56" s="154"/>
      <c r="X56" s="154"/>
      <c r="Y56" s="154"/>
      <c r="Z56" s="154"/>
      <c r="AA56" s="154"/>
    </row>
    <row r="57" spans="1:27" s="15" customFormat="1" ht="12" customHeight="1">
      <c r="A57" s="159" t="s">
        <v>48</v>
      </c>
      <c r="B57" s="54"/>
      <c r="C57" s="210">
        <f>'T1 ANSP'!C57+'T1 MET'!C57+'T1 NSA'!C57</f>
        <v>1585686.9236207998</v>
      </c>
      <c r="D57" s="210">
        <f>'T1 ANSP'!D57+'T1 MET'!D57+'T1 NSA'!D57</f>
        <v>1547407.7895990002</v>
      </c>
      <c r="E57" s="210">
        <f>'T1 ANSP'!E57+'T1 MET'!E57+'T1 NSA'!E57</f>
        <v>1550773.4432300003</v>
      </c>
      <c r="F57" s="210">
        <f>'T1 ANSP'!F57+'T1 MET'!F57+'T1 NSA'!F57</f>
        <v>1535347.2653399999</v>
      </c>
      <c r="G57" s="210">
        <f>'T1 ANSP'!G57+'T1 MET'!G57+'T1 NSA'!G57</f>
        <v>1507113.6820550999</v>
      </c>
      <c r="H57" s="210">
        <f>'T1 ANSP'!H57+'T1 MET'!H57+'T1 NSA'!H57</f>
        <v>1482565.9089255598</v>
      </c>
      <c r="I57" s="210">
        <f>'T1 ANSP'!I57+'T1 MET'!I57+'T1 NSA'!I57</f>
        <v>1589365.7207308579</v>
      </c>
      <c r="J57" s="210">
        <f>'T1 ANSP'!J57+'T1 MET'!J57+'T1 NSA'!J57</f>
        <v>1578921.2819082004</v>
      </c>
      <c r="K57" s="211">
        <f>'T1 ANSP'!K57+'T1 MET'!K57+'T1 NSA'!K57</f>
        <v>1737119.8160421601</v>
      </c>
      <c r="L57" s="210">
        <f>'T1 ANSP'!L57+'T1 MET'!L57+'T1 NSA'!L57</f>
        <v>1715960.77845192</v>
      </c>
      <c r="M57" s="210">
        <f>'T1 ANSP'!M57+'T1 MET'!M57+'T1 NSA'!M57</f>
        <v>1697160.1882628798</v>
      </c>
      <c r="N57" s="210">
        <f>'T1 ANSP'!N57+'T1 MET'!N57+'T1 NSA'!N57</f>
        <v>1695483.0866582398</v>
      </c>
      <c r="O57" s="212">
        <f>'T1 ANSP'!O57+'T1 MET'!O57+'T1 NSA'!O57</f>
        <v>1707994.2134859997</v>
      </c>
      <c r="P57" s="55"/>
      <c r="Q57" s="60"/>
      <c r="R57" s="61"/>
      <c r="S57" s="61"/>
      <c r="T57" s="75"/>
      <c r="U57" s="76"/>
      <c r="V57" s="154"/>
      <c r="W57" s="154"/>
      <c r="X57" s="154"/>
      <c r="Y57" s="154"/>
      <c r="Z57" s="154"/>
      <c r="AA57" s="154"/>
    </row>
    <row r="58" spans="1:27" ht="12" customHeight="1">
      <c r="A58" s="160"/>
      <c r="B58" s="161"/>
      <c r="C58" s="1284"/>
      <c r="D58" s="1284"/>
      <c r="E58" s="1284"/>
      <c r="F58" s="1284"/>
      <c r="G58" s="1284"/>
      <c r="H58" s="1284"/>
      <c r="I58" s="1284"/>
      <c r="J58" s="1284"/>
      <c r="K58" s="1285"/>
      <c r="L58" s="1285"/>
      <c r="M58" s="1285"/>
      <c r="N58" s="1286"/>
      <c r="O58" s="1286"/>
      <c r="P58" s="1004"/>
      <c r="Q58" s="1003"/>
      <c r="R58" s="1003"/>
      <c r="S58" s="1005"/>
      <c r="T58" s="1006"/>
      <c r="U58" s="1006"/>
      <c r="V58" s="154"/>
      <c r="W58" s="154"/>
      <c r="X58" s="154"/>
      <c r="Y58" s="154"/>
      <c r="Z58" s="154"/>
      <c r="AA58" s="154"/>
    </row>
    <row r="59" spans="1:27" ht="15.6" customHeight="1">
      <c r="A59" s="21" t="s">
        <v>16</v>
      </c>
      <c r="B59" s="21"/>
      <c r="C59" s="1287"/>
      <c r="D59" s="1287"/>
      <c r="E59" s="1287"/>
      <c r="F59" s="1287"/>
      <c r="G59" s="1287"/>
      <c r="H59" s="1287"/>
      <c r="I59" s="1287"/>
      <c r="J59" s="1287"/>
      <c r="K59" s="220"/>
      <c r="L59" s="220"/>
      <c r="M59" s="220"/>
      <c r="N59" s="220"/>
      <c r="O59" s="220"/>
      <c r="P59" s="24"/>
      <c r="Q59" s="24"/>
      <c r="R59" s="24"/>
      <c r="S59" s="25"/>
      <c r="T59" s="25"/>
      <c r="U59" s="25"/>
      <c r="V59" s="154"/>
      <c r="W59" s="154"/>
      <c r="X59" s="154"/>
      <c r="Y59" s="154"/>
      <c r="Z59" s="154"/>
      <c r="AA59" s="154"/>
    </row>
    <row r="60" spans="1:27" ht="12" customHeight="1">
      <c r="A60" s="80" t="s">
        <v>17</v>
      </c>
      <c r="B60" s="54"/>
      <c r="C60" s="207">
        <f>'T1 ANSP'!C60+'T1 MET'!C60+'T1 NSA'!C60</f>
        <v>0</v>
      </c>
      <c r="D60" s="208">
        <f>'T1 ANSP'!D60+'T1 MET'!D60+'T1 NSA'!D60</f>
        <v>0</v>
      </c>
      <c r="E60" s="208">
        <f>'T1 ANSP'!E60+'T1 MET'!E60+'T1 NSA'!E60</f>
        <v>0</v>
      </c>
      <c r="F60" s="208">
        <f>'T1 ANSP'!F60+'T1 MET'!F60+'T1 NSA'!F60</f>
        <v>0</v>
      </c>
      <c r="G60" s="208">
        <f>'T1 ANSP'!G60+'T1 MET'!G60+'T1 NSA'!G60</f>
        <v>0</v>
      </c>
      <c r="H60" s="208">
        <f>'T1 ANSP'!H60+'T1 MET'!H60+'T1 NSA'!H60</f>
        <v>0</v>
      </c>
      <c r="I60" s="208">
        <f>'T1 ANSP'!I60+'T1 MET'!I60+'T1 NSA'!I60</f>
        <v>0</v>
      </c>
      <c r="J60" s="208">
        <f>'T1 ANSP'!J60+'T1 MET'!J60+'T1 NSA'!J60</f>
        <v>0</v>
      </c>
      <c r="K60" s="207">
        <f>'T1 ANSP'!K60+'T1 MET'!K60+'T1 NSA'!K60</f>
        <v>0</v>
      </c>
      <c r="L60" s="208">
        <f>'T1 ANSP'!L60+'T1 MET'!L60+'T1 NSA'!L60</f>
        <v>0</v>
      </c>
      <c r="M60" s="208">
        <f>'T1 ANSP'!M60+'T1 MET'!M60+'T1 NSA'!M60</f>
        <v>0</v>
      </c>
      <c r="N60" s="208">
        <f>'T1 ANSP'!N60+'T1 MET'!N60+'T1 NSA'!N60</f>
        <v>0</v>
      </c>
      <c r="O60" s="209">
        <f>'T1 ANSP'!O60+'T1 MET'!O60+'T1 NSA'!O60</f>
        <v>0</v>
      </c>
      <c r="P60" s="35"/>
      <c r="Q60" s="81"/>
      <c r="R60" s="28"/>
      <c r="S60" s="29"/>
      <c r="T60" s="44"/>
      <c r="U60" s="45"/>
      <c r="V60" s="154"/>
      <c r="W60" s="154"/>
      <c r="X60" s="154"/>
      <c r="Y60" s="154"/>
      <c r="Z60" s="154"/>
      <c r="AA60" s="154"/>
    </row>
    <row r="61" spans="1:27" s="168" customFormat="1" ht="12" customHeight="1">
      <c r="A61" s="172" t="s">
        <v>18</v>
      </c>
      <c r="B61" s="83"/>
      <c r="C61" s="194">
        <f>'T1 ANSP'!C61+'T1 MET'!C61+'T1 NSA'!C61</f>
        <v>24636627.718782112</v>
      </c>
      <c r="D61" s="195">
        <f>'T1 ANSP'!D61+'T1 MET'!D61+'T1 NSA'!D61</f>
        <v>25328078.316643976</v>
      </c>
      <c r="E61" s="195">
        <f>'T1 ANSP'!E61+'T1 MET'!E61+'T1 NSA'!E61</f>
        <v>25085926.998425432</v>
      </c>
      <c r="F61" s="195">
        <f>'T1 ANSP'!F61+'T1 MET'!F61+'T1 NSA'!F61</f>
        <v>26757017.075814363</v>
      </c>
      <c r="G61" s="195">
        <f>'T1 ANSP'!G61+'T1 MET'!G61+'T1 NSA'!G61</f>
        <v>27629019.478691552</v>
      </c>
      <c r="H61" s="195">
        <f>'T1 ANSP'!H61+'T1 MET'!H61+'T1 NSA'!H61</f>
        <v>29491685.409394864</v>
      </c>
      <c r="I61" s="195">
        <f>'T1 ANSP'!I61+'T1 MET'!I61+'T1 NSA'!I61</f>
        <v>30336749.602510013</v>
      </c>
      <c r="J61" s="195">
        <f>'T1 ANSP'!J61+'T1 MET'!J61+'T1 NSA'!J61</f>
        <v>32700373.747531727</v>
      </c>
      <c r="K61" s="194">
        <f>'T1 ANSP'!K61+'T1 MET'!K61+'T1 NSA'!K61</f>
        <v>42004364.710408777</v>
      </c>
      <c r="L61" s="195">
        <f>'T1 ANSP'!L61+'T1 MET'!L61+'T1 NSA'!L61</f>
        <v>46831918.814554602</v>
      </c>
      <c r="M61" s="195">
        <f>'T1 ANSP'!M61+'T1 MET'!M61+'T1 NSA'!M61</f>
        <v>51729370.049134001</v>
      </c>
      <c r="N61" s="195">
        <f>'T1 ANSP'!N61+'T1 MET'!N61+'T1 NSA'!N61</f>
        <v>56136795.187731549</v>
      </c>
      <c r="O61" s="196">
        <f>'T1 ANSP'!O61+'T1 MET'!O61+'T1 NSA'!O61</f>
        <v>60373071.919456691</v>
      </c>
      <c r="P61" s="103"/>
      <c r="Q61" s="173"/>
      <c r="R61" s="174"/>
      <c r="S61" s="1007"/>
      <c r="T61" s="85"/>
      <c r="U61" s="86"/>
      <c r="V61" s="154"/>
      <c r="W61" s="154"/>
      <c r="X61" s="154"/>
      <c r="Y61" s="154"/>
      <c r="Z61" s="154"/>
      <c r="AA61" s="154"/>
    </row>
    <row r="62" spans="1:27" s="93" customFormat="1" ht="12" customHeight="1">
      <c r="A62" s="23"/>
      <c r="B62" s="6"/>
      <c r="C62" s="226"/>
      <c r="D62" s="226"/>
      <c r="E62" s="226"/>
      <c r="F62" s="226"/>
      <c r="G62" s="226"/>
      <c r="H62" s="226"/>
      <c r="I62" s="226"/>
      <c r="J62" s="226"/>
      <c r="K62" s="237"/>
      <c r="L62" s="237"/>
      <c r="M62" s="237"/>
      <c r="N62" s="237"/>
      <c r="O62" s="237"/>
      <c r="P62" s="78"/>
      <c r="Q62" s="79"/>
      <c r="R62" s="79"/>
      <c r="S62" s="77"/>
      <c r="T62" s="77"/>
      <c r="U62" s="77"/>
      <c r="V62" s="154"/>
      <c r="W62" s="154"/>
      <c r="X62" s="154"/>
      <c r="Y62" s="154"/>
      <c r="Z62" s="154"/>
      <c r="AA62" s="154"/>
    </row>
    <row r="63" spans="1:27" ht="15.6" customHeight="1">
      <c r="A63" s="21" t="s">
        <v>19</v>
      </c>
      <c r="B63" s="21"/>
      <c r="C63" s="218"/>
      <c r="D63" s="218"/>
      <c r="E63" s="218"/>
      <c r="F63" s="218"/>
      <c r="G63" s="218"/>
      <c r="H63" s="218"/>
      <c r="I63" s="218"/>
      <c r="J63" s="218"/>
      <c r="K63" s="219"/>
      <c r="L63" s="219"/>
      <c r="M63" s="219"/>
      <c r="N63" s="219"/>
      <c r="O63" s="220"/>
      <c r="P63" s="24"/>
      <c r="Q63" s="23"/>
      <c r="R63" s="23"/>
      <c r="S63" s="25"/>
      <c r="T63" s="25"/>
      <c r="U63" s="25"/>
      <c r="V63" s="154"/>
      <c r="W63" s="154"/>
      <c r="X63" s="154"/>
      <c r="Y63" s="154"/>
      <c r="Z63" s="154"/>
      <c r="AA63" s="154"/>
    </row>
    <row r="64" spans="1:27" s="106" customFormat="1" ht="12" customHeight="1">
      <c r="A64" s="53" t="s">
        <v>39</v>
      </c>
      <c r="B64" s="6"/>
      <c r="C64" s="239">
        <v>5.7000000000000002E-2</v>
      </c>
      <c r="D64" s="238">
        <v>1.7000000000000001E-2</v>
      </c>
      <c r="E64" s="238">
        <v>2.0000000000000001E-4</v>
      </c>
      <c r="F64" s="238">
        <v>1E-3</v>
      </c>
      <c r="G64" s="238">
        <v>4.0000000000000001E-3</v>
      </c>
      <c r="H64" s="238">
        <v>2.4E-2</v>
      </c>
      <c r="I64" s="238">
        <v>2.9000000000000001E-2</v>
      </c>
      <c r="J64" s="1289">
        <v>3.1E-2</v>
      </c>
      <c r="K64" s="1290">
        <v>3.1E-2</v>
      </c>
      <c r="L64" s="1288">
        <v>0.03</v>
      </c>
      <c r="M64" s="1288">
        <v>0.03</v>
      </c>
      <c r="N64" s="1288">
        <v>0.03</v>
      </c>
      <c r="O64" s="1289">
        <v>0.03</v>
      </c>
      <c r="P64" s="91"/>
      <c r="Q64" s="1010"/>
      <c r="R64" s="1008"/>
      <c r="S64" s="1011"/>
      <c r="T64" s="1008"/>
      <c r="U64" s="1009"/>
      <c r="V64" s="154"/>
      <c r="W64" s="154"/>
      <c r="X64" s="154"/>
      <c r="Y64" s="154"/>
      <c r="Z64" s="154"/>
      <c r="AA64" s="154"/>
    </row>
    <row r="65" spans="1:27" s="93" customFormat="1" ht="12" customHeight="1">
      <c r="A65" s="58" t="s">
        <v>40</v>
      </c>
      <c r="B65" s="6"/>
      <c r="C65" s="242">
        <f t="shared" ref="C65:F65" si="13">D65/(1+D64)</f>
        <v>95.526628463527331</v>
      </c>
      <c r="D65" s="241">
        <f t="shared" si="13"/>
        <v>97.15058114740728</v>
      </c>
      <c r="E65" s="241">
        <f t="shared" si="13"/>
        <v>97.170011263636766</v>
      </c>
      <c r="F65" s="241">
        <f t="shared" si="13"/>
        <v>97.267181274900395</v>
      </c>
      <c r="G65" s="241">
        <f>H65/(1+H64)</f>
        <v>97.65625</v>
      </c>
      <c r="H65" s="241">
        <v>100</v>
      </c>
      <c r="I65" s="241">
        <f t="shared" ref="I65:O65" si="14">H65*(1+I64)</f>
        <v>102.89999999999999</v>
      </c>
      <c r="J65" s="243">
        <f t="shared" si="14"/>
        <v>106.08989999999999</v>
      </c>
      <c r="K65" s="242">
        <f t="shared" si="14"/>
        <v>109.37868689999998</v>
      </c>
      <c r="L65" s="241">
        <f t="shared" si="14"/>
        <v>112.66004750699997</v>
      </c>
      <c r="M65" s="241">
        <f t="shared" si="14"/>
        <v>116.03984893220998</v>
      </c>
      <c r="N65" s="241">
        <f t="shared" si="14"/>
        <v>119.52104440017628</v>
      </c>
      <c r="O65" s="243">
        <f t="shared" si="14"/>
        <v>123.10667573218157</v>
      </c>
      <c r="P65" s="97"/>
      <c r="Q65" s="94"/>
      <c r="R65" s="95"/>
      <c r="S65" s="95"/>
      <c r="T65" s="95"/>
      <c r="U65" s="96"/>
      <c r="V65" s="154"/>
      <c r="W65" s="154"/>
      <c r="X65" s="154"/>
      <c r="Y65" s="154"/>
      <c r="Z65" s="154"/>
      <c r="AA65" s="154"/>
    </row>
    <row r="66" spans="1:27" s="93" customFormat="1" ht="12" customHeight="1">
      <c r="A66" s="99" t="s">
        <v>41</v>
      </c>
      <c r="B66" s="100"/>
      <c r="C66" s="200">
        <f>'T1 ANSP'!C66+'T1 MET'!C66+'T1 NSA'!C66</f>
        <v>25542285.942547049</v>
      </c>
      <c r="D66" s="189">
        <f>'T1 ANSP'!D66+'T1 MET'!D66+'T1 NSA'!D66</f>
        <v>25878450.269677673</v>
      </c>
      <c r="E66" s="189">
        <f>'T1 ANSP'!E66+'T1 MET'!E66+'T1 NSA'!E66</f>
        <v>25651854.528268524</v>
      </c>
      <c r="F66" s="189">
        <f>'T1 ANSP'!F66+'T1 MET'!F66+'T1 NSA'!F66</f>
        <v>27346517.392688468</v>
      </c>
      <c r="G66" s="189">
        <f>'T1 ANSP'!G66+'T1 MET'!G66+'T1 NSA'!G66</f>
        <v>28140627.950063437</v>
      </c>
      <c r="H66" s="192">
        <f>'T1 ANSP'!H66+'T1 MET'!H66+'T1 NSA'!H66</f>
        <v>29491685.409394864</v>
      </c>
      <c r="I66" s="189">
        <f>'T1 ANSP'!I66+'T1 MET'!I66+'T1 NSA'!I66</f>
        <v>29676827.05408157</v>
      </c>
      <c r="J66" s="190">
        <f>'T1 ANSP'!J66+'T1 MET'!J66+'T1 NSA'!J66</f>
        <v>31225679.736217115</v>
      </c>
      <c r="K66" s="191">
        <f>'T1 ANSP'!K66+'T1 MET'!K66+'T1 NSA'!K66</f>
        <v>39061038.778427102</v>
      </c>
      <c r="L66" s="192">
        <f>'T1 ANSP'!L66+'T1 MET'!L66+'T1 NSA'!L66</f>
        <v>42580751.605153911</v>
      </c>
      <c r="M66" s="192">
        <f>'T1 ANSP'!M66+'T1 MET'!M66+'T1 NSA'!M66</f>
        <v>45882592.463659719</v>
      </c>
      <c r="N66" s="192">
        <f>'T1 ANSP'!N66+'T1 MET'!N66+'T1 NSA'!N66</f>
        <v>48619458.059244402</v>
      </c>
      <c r="O66" s="193">
        <f>'T1 ANSP'!O66+'T1 MET'!O66+'T1 NSA'!O66</f>
        <v>51070857.213484891</v>
      </c>
      <c r="P66" s="103"/>
      <c r="Q66" s="101"/>
      <c r="R66" s="102"/>
      <c r="S66" s="102"/>
      <c r="T66" s="102"/>
      <c r="U66" s="1012"/>
      <c r="V66" s="154"/>
      <c r="W66" s="154"/>
      <c r="X66" s="154"/>
      <c r="Y66" s="154"/>
      <c r="Z66" s="154"/>
      <c r="AA66" s="154"/>
    </row>
    <row r="67" spans="1:27" s="93" customFormat="1" ht="12" customHeight="1">
      <c r="A67" s="107" t="s">
        <v>7</v>
      </c>
      <c r="B67" s="6"/>
      <c r="C67" s="49"/>
      <c r="D67" s="51">
        <f t="shared" ref="D67:G67" si="15">D66/C66-1</f>
        <v>1.3161090118823715E-2</v>
      </c>
      <c r="E67" s="51">
        <f t="shared" si="15"/>
        <v>-8.7561557607896967E-3</v>
      </c>
      <c r="F67" s="51">
        <f t="shared" si="15"/>
        <v>6.6063951148343403E-2</v>
      </c>
      <c r="G67" s="51">
        <f t="shared" si="15"/>
        <v>2.9038818580507275E-2</v>
      </c>
      <c r="H67" s="176">
        <f>H66/G66-1</f>
        <v>4.8010920784316902E-2</v>
      </c>
      <c r="I67" s="51">
        <f t="shared" ref="I67:N67" si="16">I66/H66-1</f>
        <v>6.2777573447101442E-3</v>
      </c>
      <c r="J67" s="108">
        <f t="shared" si="16"/>
        <v>5.2190642864649694E-2</v>
      </c>
      <c r="K67" s="184">
        <f t="shared" si="16"/>
        <v>0.25092677272040742</v>
      </c>
      <c r="L67" s="176">
        <f t="shared" si="16"/>
        <v>9.0108019059408573E-2</v>
      </c>
      <c r="M67" s="176">
        <f t="shared" si="16"/>
        <v>7.7543038439606971E-2</v>
      </c>
      <c r="N67" s="176">
        <f t="shared" si="16"/>
        <v>5.9649323384513453E-2</v>
      </c>
      <c r="O67" s="177">
        <f>O66/N66-1</f>
        <v>5.0420125030052443E-2</v>
      </c>
      <c r="P67" s="50"/>
      <c r="Q67" s="49"/>
      <c r="R67" s="176"/>
      <c r="S67" s="176"/>
      <c r="T67" s="176"/>
      <c r="U67" s="177"/>
      <c r="V67" s="154"/>
      <c r="W67" s="154"/>
      <c r="X67" s="154"/>
      <c r="Y67" s="154"/>
      <c r="Z67" s="154"/>
      <c r="AA67" s="154"/>
    </row>
    <row r="68" spans="1:27" s="93" customFormat="1" ht="12" customHeight="1">
      <c r="A68" s="109" t="s">
        <v>20</v>
      </c>
      <c r="B68" s="4"/>
      <c r="C68" s="110">
        <v>2023.64869</v>
      </c>
      <c r="D68" s="111">
        <v>2101.1860000000001</v>
      </c>
      <c r="E68" s="111">
        <v>2407.7419199999999</v>
      </c>
      <c r="F68" s="111">
        <v>2695.9443000000001</v>
      </c>
      <c r="G68" s="111">
        <v>2790.2109999999998</v>
      </c>
      <c r="H68" s="313">
        <v>2973.3229999999999</v>
      </c>
      <c r="I68" s="111">
        <v>3236.5168924</v>
      </c>
      <c r="J68" s="1013">
        <v>3402.0282999999999</v>
      </c>
      <c r="K68" s="1014">
        <v>3596.6840000000002</v>
      </c>
      <c r="L68" s="1015">
        <v>3750.827600000001</v>
      </c>
      <c r="M68" s="1015">
        <v>3892.1259000000009</v>
      </c>
      <c r="N68" s="1015">
        <v>4031.4480000000008</v>
      </c>
      <c r="O68" s="1016">
        <v>4172.7463000000007</v>
      </c>
      <c r="P68" s="84"/>
      <c r="Q68" s="1017"/>
      <c r="R68" s="1015"/>
      <c r="S68" s="1018"/>
      <c r="T68" s="1015"/>
      <c r="U68" s="1016"/>
      <c r="V68" s="154"/>
      <c r="W68" s="154"/>
      <c r="X68" s="154"/>
      <c r="Y68" s="154"/>
      <c r="Z68" s="154"/>
      <c r="AA68" s="154"/>
    </row>
    <row r="69" spans="1:27" s="93" customFormat="1" ht="12" customHeight="1">
      <c r="A69" s="107" t="s">
        <v>7</v>
      </c>
      <c r="B69" s="4"/>
      <c r="C69" s="49"/>
      <c r="D69" s="51">
        <f t="shared" ref="D69:K69" si="17">D68/C68-1</f>
        <v>3.8315598148609631E-2</v>
      </c>
      <c r="E69" s="51">
        <f t="shared" si="17"/>
        <v>0.14589661267493681</v>
      </c>
      <c r="F69" s="51">
        <f t="shared" si="17"/>
        <v>0.11969820253825225</v>
      </c>
      <c r="G69" s="51">
        <f t="shared" si="17"/>
        <v>3.4966115583322521E-2</v>
      </c>
      <c r="H69" s="176">
        <f t="shared" si="17"/>
        <v>6.5626578061659169E-2</v>
      </c>
      <c r="I69" s="51">
        <f t="shared" si="17"/>
        <v>8.8518432877961795E-2</v>
      </c>
      <c r="J69" s="108">
        <f t="shared" si="17"/>
        <v>5.1138743625486427E-2</v>
      </c>
      <c r="K69" s="184">
        <f t="shared" si="17"/>
        <v>5.7217542840546143E-2</v>
      </c>
      <c r="L69" s="176">
        <f>L68/K68-1</f>
        <v>4.2857142857143149E-2</v>
      </c>
      <c r="M69" s="176">
        <f>M68/L68-1</f>
        <v>3.7671232876712368E-2</v>
      </c>
      <c r="N69" s="176">
        <f>N68/M68-1</f>
        <v>3.5795887281035776E-2</v>
      </c>
      <c r="O69" s="177">
        <f>O68/N68-1</f>
        <v>3.5049019607843013E-2</v>
      </c>
      <c r="P69" s="50"/>
      <c r="Q69" s="49"/>
      <c r="R69" s="176"/>
      <c r="S69" s="176"/>
      <c r="T69" s="176"/>
      <c r="U69" s="177"/>
      <c r="V69" s="154"/>
      <c r="W69" s="154"/>
      <c r="X69" s="154"/>
      <c r="Y69" s="154"/>
      <c r="Z69" s="154"/>
      <c r="AA69" s="154"/>
    </row>
    <row r="70" spans="1:27" s="93" customFormat="1" ht="12" customHeight="1">
      <c r="A70" s="109" t="s">
        <v>44</v>
      </c>
      <c r="B70" s="4"/>
      <c r="C70" s="113">
        <f t="shared" ref="C70:J70" si="18">C66/C68</f>
        <v>12621.897303008187</v>
      </c>
      <c r="D70" s="114">
        <f t="shared" si="18"/>
        <v>12316.115883923494</v>
      </c>
      <c r="E70" s="114">
        <f t="shared" si="18"/>
        <v>10653.905352226673</v>
      </c>
      <c r="F70" s="114">
        <f t="shared" si="18"/>
        <v>10143.57655411815</v>
      </c>
      <c r="G70" s="114">
        <f t="shared" si="18"/>
        <v>10085.483839775357</v>
      </c>
      <c r="H70" s="178">
        <f t="shared" si="18"/>
        <v>9918.7627477387632</v>
      </c>
      <c r="I70" s="114">
        <f t="shared" si="18"/>
        <v>9169.3719021732268</v>
      </c>
      <c r="J70" s="115">
        <f t="shared" si="18"/>
        <v>9178.5479080868063</v>
      </c>
      <c r="K70" s="185">
        <f>K66/K68</f>
        <v>10860.29208527274</v>
      </c>
      <c r="L70" s="178">
        <f t="shared" ref="L70:N70" si="19">L66/L68</f>
        <v>11352.361704162009</v>
      </c>
      <c r="M70" s="178">
        <f t="shared" si="19"/>
        <v>11788.568418010247</v>
      </c>
      <c r="N70" s="178">
        <f t="shared" si="19"/>
        <v>12060.048414178824</v>
      </c>
      <c r="O70" s="179">
        <f>O66/O68</f>
        <v>12239.14744433058</v>
      </c>
      <c r="P70" s="116"/>
      <c r="Q70" s="1019"/>
      <c r="R70" s="178"/>
      <c r="S70" s="178"/>
      <c r="T70" s="178"/>
      <c r="U70" s="179"/>
      <c r="V70" s="154"/>
      <c r="W70" s="154"/>
      <c r="X70" s="154"/>
      <c r="Y70" s="154"/>
      <c r="Z70" s="154"/>
      <c r="AA70" s="154"/>
    </row>
    <row r="71" spans="1:27" ht="12" customHeight="1">
      <c r="A71" s="118" t="s">
        <v>7</v>
      </c>
      <c r="B71" s="4"/>
      <c r="C71" s="119"/>
      <c r="D71" s="120">
        <f t="shared" ref="D71:J71" si="20">D70/C70-1</f>
        <v>-2.4226264225095218E-2</v>
      </c>
      <c r="E71" s="120">
        <f t="shared" si="20"/>
        <v>-0.13496223544523012</v>
      </c>
      <c r="F71" s="120">
        <f t="shared" si="20"/>
        <v>-4.7900631856267029E-2</v>
      </c>
      <c r="G71" s="120">
        <f t="shared" si="20"/>
        <v>-5.7270445027801653E-3</v>
      </c>
      <c r="H71" s="75">
        <f t="shared" si="20"/>
        <v>-1.6530797598333979E-2</v>
      </c>
      <c r="I71" s="120">
        <f t="shared" si="20"/>
        <v>-7.5552855192184021E-2</v>
      </c>
      <c r="J71" s="121">
        <f t="shared" si="20"/>
        <v>1.0007234968192336E-3</v>
      </c>
      <c r="K71" s="186">
        <f>K70/J70-1</f>
        <v>0.18322551606493498</v>
      </c>
      <c r="L71" s="75">
        <f>L70/K70-1</f>
        <v>4.5309059372035332E-2</v>
      </c>
      <c r="M71" s="75">
        <f>M70/L70-1</f>
        <v>3.8424314271832571E-2</v>
      </c>
      <c r="N71" s="75">
        <f>N70/M70-1</f>
        <v>2.3029089414607462E-2</v>
      </c>
      <c r="O71" s="158">
        <f>O70/N70-1</f>
        <v>1.4850606233155039E-2</v>
      </c>
      <c r="P71" s="50"/>
      <c r="Q71" s="119"/>
      <c r="R71" s="75"/>
      <c r="S71" s="75"/>
      <c r="T71" s="75"/>
      <c r="U71" s="158"/>
      <c r="V71" s="154"/>
      <c r="W71" s="154"/>
      <c r="X71" s="154"/>
      <c r="Y71" s="154"/>
      <c r="Z71" s="154"/>
      <c r="AA71" s="154"/>
    </row>
    <row r="72" spans="1:27" s="982" customFormat="1" ht="12" customHeight="1">
      <c r="A72" s="123"/>
      <c r="B72" s="4"/>
      <c r="C72" s="4"/>
      <c r="D72" s="4"/>
      <c r="E72" s="4"/>
      <c r="F72" s="4"/>
      <c r="G72" s="4"/>
      <c r="H72" s="4"/>
      <c r="I72" s="4"/>
      <c r="J72" s="4"/>
      <c r="K72" s="50"/>
      <c r="L72" s="50"/>
      <c r="M72" s="50"/>
      <c r="N72" s="50"/>
      <c r="O72" s="50"/>
      <c r="P72" s="50"/>
      <c r="Q72" s="93"/>
      <c r="R72" s="93"/>
      <c r="S72" s="93"/>
      <c r="T72" s="93"/>
      <c r="U72" s="93"/>
    </row>
    <row r="73" spans="1:27" s="982" customFormat="1" ht="12" customHeight="1">
      <c r="A73" s="124" t="s">
        <v>21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"/>
      <c r="R73" s="1"/>
      <c r="S73" s="1"/>
      <c r="T73" s="1"/>
      <c r="U73" s="1"/>
    </row>
    <row r="74" spans="1:27" s="994" customFormat="1" ht="12" customHeight="1">
      <c r="A74" s="150" t="s">
        <v>436</v>
      </c>
      <c r="B74" s="151"/>
      <c r="C74" s="151"/>
      <c r="D74" s="151"/>
      <c r="E74" s="151"/>
      <c r="F74" s="151"/>
      <c r="G74" s="151"/>
      <c r="H74" s="151"/>
      <c r="I74" s="151"/>
      <c r="J74" s="151"/>
      <c r="K74" s="125"/>
      <c r="L74" s="125"/>
      <c r="M74" s="125"/>
      <c r="N74" s="125"/>
      <c r="O74" s="125"/>
      <c r="P74" s="983"/>
      <c r="Q74" s="982"/>
      <c r="R74" s="982"/>
      <c r="S74" s="982"/>
      <c r="T74" s="982"/>
      <c r="U74" s="982"/>
    </row>
    <row r="75" spans="1:27" s="994" customFormat="1" ht="12" customHeight="1">
      <c r="A75" s="150" t="s">
        <v>42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021"/>
      <c r="L75" s="125"/>
      <c r="M75" s="91"/>
      <c r="N75" s="1020"/>
      <c r="O75" s="182"/>
      <c r="P75" s="983"/>
      <c r="Q75" s="982"/>
      <c r="R75" s="982"/>
      <c r="S75" s="982"/>
      <c r="T75" s="982"/>
      <c r="U75" s="982"/>
    </row>
    <row r="76" spans="1:27" s="994" customFormat="1" ht="12" customHeight="1">
      <c r="A76" s="150" t="s">
        <v>43</v>
      </c>
      <c r="B76" s="152"/>
      <c r="C76" s="152"/>
      <c r="D76" s="152"/>
      <c r="E76" s="152"/>
      <c r="F76" s="152"/>
      <c r="G76" s="152"/>
      <c r="H76" s="152"/>
      <c r="I76" s="152"/>
      <c r="J76" s="152"/>
      <c r="K76" s="153"/>
      <c r="L76" s="153"/>
      <c r="M76" s="153"/>
      <c r="N76" s="1022"/>
      <c r="O76" s="125"/>
      <c r="P76" s="125"/>
      <c r="Q76" s="1"/>
      <c r="R76" s="1"/>
      <c r="S76" s="1"/>
      <c r="T76" s="1"/>
      <c r="U76" s="1"/>
    </row>
    <row r="77" spans="1:27" ht="12" customHeight="1">
      <c r="A77" s="150"/>
      <c r="B77" s="126"/>
      <c r="C77" s="126"/>
      <c r="D77" s="126"/>
      <c r="E77" s="126"/>
      <c r="F77" s="126"/>
      <c r="G77" s="126"/>
      <c r="H77" s="126"/>
      <c r="I77" s="126"/>
      <c r="J77" s="126"/>
      <c r="K77" s="127"/>
      <c r="L77" s="127"/>
      <c r="M77" s="127"/>
      <c r="N77" s="181"/>
      <c r="O77" s="1023"/>
      <c r="P77" s="1024"/>
      <c r="Q77" s="1024"/>
      <c r="R77" s="994"/>
      <c r="S77" s="994"/>
      <c r="T77" s="994"/>
      <c r="U77" s="994"/>
    </row>
    <row r="78" spans="1:27" s="994" customFormat="1" ht="12" customHeight="1">
      <c r="A78" s="1025"/>
      <c r="B78" s="1002"/>
      <c r="C78" s="1002"/>
      <c r="D78" s="1002"/>
      <c r="E78" s="1002"/>
      <c r="F78" s="1002"/>
      <c r="G78" s="1002"/>
      <c r="H78" s="1002"/>
      <c r="I78" s="1002"/>
      <c r="J78" s="1002"/>
      <c r="K78" s="1026"/>
      <c r="L78" s="1026"/>
      <c r="M78" s="1026"/>
      <c r="N78" s="1027"/>
      <c r="O78" s="1023"/>
      <c r="P78" s="1023"/>
    </row>
    <row r="79" spans="1:27" ht="12" customHeight="1">
      <c r="A79" s="1028"/>
      <c r="B79" s="1028"/>
      <c r="C79" s="1028"/>
      <c r="D79" s="1028"/>
      <c r="E79" s="1028"/>
      <c r="F79" s="1028"/>
      <c r="G79" s="1028"/>
      <c r="H79" s="1028"/>
      <c r="I79" s="1028"/>
      <c r="J79" s="1028"/>
      <c r="K79" s="1029"/>
      <c r="L79" s="1029"/>
      <c r="M79" s="1029"/>
      <c r="N79" s="1029"/>
      <c r="O79" s="127"/>
      <c r="P79" s="859"/>
    </row>
    <row r="80" spans="1:27" ht="1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6"/>
      <c r="L80" s="6"/>
      <c r="M80" s="6"/>
      <c r="N80" s="6"/>
      <c r="O80" s="6"/>
      <c r="P80" s="1026"/>
      <c r="Q80" s="994"/>
      <c r="R80" s="994"/>
      <c r="S80" s="994"/>
      <c r="T80" s="994"/>
      <c r="U80" s="994"/>
    </row>
    <row r="81" spans="1:21"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>
      <c r="O82" s="6"/>
      <c r="P82" s="6"/>
    </row>
    <row r="84" spans="1:21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6" spans="1:21">
      <c r="O86" s="1"/>
      <c r="P86" s="1"/>
    </row>
    <row r="118" spans="1:16" ht="12" customHeight="1">
      <c r="A118" s="103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20" spans="1:16">
      <c r="O120" s="1"/>
      <c r="P120" s="1"/>
    </row>
  </sheetData>
  <mergeCells count="3">
    <mergeCell ref="K7:O7"/>
    <mergeCell ref="Q7:U7"/>
    <mergeCell ref="C7:J7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4"/>
  <sheetViews>
    <sheetView showGridLines="0" topLeftCell="A19" workbookViewId="0">
      <selection activeCell="K47" sqref="K47:O47"/>
    </sheetView>
  </sheetViews>
  <sheetFormatPr defaultColWidth="12.5703125" defaultRowHeight="12"/>
  <cols>
    <col min="1" max="1" width="30.85546875" style="8" customWidth="1"/>
    <col min="2" max="2" width="0.42578125" style="8" customWidth="1"/>
    <col min="3" max="9" width="7.5703125" style="8" customWidth="1"/>
    <col min="10" max="10" width="7.5703125" style="1033" customWidth="1"/>
    <col min="11" max="15" width="7.5703125" style="7" customWidth="1"/>
    <col min="16" max="16" width="0.85546875" style="7" customWidth="1"/>
    <col min="17" max="21" width="8.42578125" style="1" hidden="1" customWidth="1"/>
    <col min="22" max="22" width="8.42578125" style="1" customWidth="1"/>
    <col min="23" max="23" width="12.5703125" style="1"/>
    <col min="24" max="28" width="13.42578125" style="1" bestFit="1" customWidth="1"/>
    <col min="29" max="16384" width="12.5703125" style="1"/>
  </cols>
  <sheetData>
    <row r="1" spans="1:28" s="960" customFormat="1" ht="12" customHeight="1">
      <c r="A1" s="187" t="s">
        <v>429</v>
      </c>
      <c r="B1" s="187"/>
      <c r="C1" s="187"/>
      <c r="D1" s="187"/>
      <c r="E1" s="187"/>
      <c r="F1" s="187"/>
      <c r="G1" s="187"/>
      <c r="H1" s="187"/>
      <c r="I1" s="187"/>
      <c r="J1" s="1031"/>
      <c r="K1" s="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8" ht="12" customHeight="1">
      <c r="A2" s="2"/>
      <c r="B2" s="2"/>
      <c r="C2" s="2"/>
      <c r="D2" s="2"/>
      <c r="E2" s="2"/>
      <c r="F2" s="2"/>
      <c r="G2" s="2"/>
      <c r="H2" s="2"/>
      <c r="I2" s="2"/>
      <c r="J2" s="1028"/>
    </row>
    <row r="3" spans="1:28" ht="12" customHeight="1">
      <c r="A3" s="9" t="s">
        <v>160</v>
      </c>
      <c r="B3" s="10"/>
      <c r="C3" s="10"/>
      <c r="D3" s="10"/>
      <c r="E3" s="10"/>
      <c r="F3" s="10"/>
      <c r="G3" s="10"/>
      <c r="H3" s="10"/>
      <c r="I3" s="10"/>
      <c r="J3" s="1032"/>
      <c r="K3" s="6"/>
      <c r="L3" s="6"/>
      <c r="M3" s="6"/>
      <c r="N3" s="6"/>
      <c r="O3" s="6"/>
      <c r="P3" s="6"/>
      <c r="Q3" s="961"/>
      <c r="R3" s="961"/>
      <c r="S3" s="961"/>
      <c r="T3" s="961"/>
      <c r="U3" s="961"/>
    </row>
    <row r="4" spans="1:28" ht="12" customHeight="1">
      <c r="A4" s="11" t="s">
        <v>161</v>
      </c>
      <c r="B4" s="10"/>
      <c r="K4" s="6"/>
      <c r="L4" s="6"/>
      <c r="M4" s="6"/>
      <c r="N4" s="6"/>
      <c r="O4" s="6"/>
      <c r="P4" s="6"/>
    </row>
    <row r="5" spans="1:28" ht="12" customHeight="1">
      <c r="A5" s="12" t="s">
        <v>163</v>
      </c>
      <c r="B5" s="10"/>
      <c r="C5" s="10"/>
      <c r="D5" s="10"/>
      <c r="E5" s="10"/>
      <c r="F5" s="10"/>
      <c r="G5" s="10"/>
      <c r="H5" s="10"/>
      <c r="I5" s="10"/>
      <c r="J5" s="1032"/>
      <c r="K5" s="6"/>
      <c r="L5" s="6"/>
      <c r="M5" s="6"/>
      <c r="N5" s="6"/>
      <c r="O5" s="6"/>
      <c r="P5" s="6"/>
    </row>
    <row r="6" spans="1:28" ht="12" customHeight="1">
      <c r="A6" s="2"/>
      <c r="B6" s="2"/>
      <c r="C6" s="2"/>
      <c r="D6" s="2"/>
      <c r="E6" s="2"/>
      <c r="F6" s="2"/>
      <c r="G6" s="2"/>
      <c r="H6" s="2"/>
      <c r="I6" s="2"/>
      <c r="J6" s="1028"/>
    </row>
    <row r="7" spans="1:28" s="13" customFormat="1" ht="12" customHeight="1">
      <c r="C7" s="1416" t="s">
        <v>430</v>
      </c>
      <c r="D7" s="1417"/>
      <c r="E7" s="1417"/>
      <c r="F7" s="1417"/>
      <c r="G7" s="1417"/>
      <c r="H7" s="1417"/>
      <c r="I7" s="1417"/>
      <c r="J7" s="1418"/>
      <c r="K7" s="1419" t="s">
        <v>431</v>
      </c>
      <c r="L7" s="1420"/>
      <c r="M7" s="1420"/>
      <c r="N7" s="1420"/>
      <c r="O7" s="1420"/>
      <c r="P7" s="14"/>
      <c r="Q7" s="1416" t="s">
        <v>433</v>
      </c>
      <c r="R7" s="1417"/>
      <c r="S7" s="1417"/>
      <c r="T7" s="1417"/>
      <c r="U7" s="1418"/>
    </row>
    <row r="8" spans="1:28" ht="12" customHeight="1">
      <c r="A8" s="1"/>
      <c r="B8" s="1"/>
      <c r="C8" s="1"/>
      <c r="D8" s="1"/>
      <c r="E8" s="1"/>
      <c r="F8" s="1"/>
      <c r="G8" s="1"/>
      <c r="H8" s="1"/>
      <c r="I8" s="1"/>
      <c r="J8" s="1034"/>
      <c r="K8" s="15"/>
      <c r="L8" s="15"/>
      <c r="M8" s="15"/>
      <c r="N8" s="15"/>
      <c r="O8" s="15"/>
      <c r="P8" s="15"/>
    </row>
    <row r="9" spans="1:28" s="20" customFormat="1" ht="12" customHeight="1">
      <c r="A9" s="16" t="s">
        <v>0</v>
      </c>
      <c r="B9" s="2"/>
      <c r="C9" s="17">
        <v>2012</v>
      </c>
      <c r="D9" s="3">
        <v>2013</v>
      </c>
      <c r="E9" s="3">
        <v>2014</v>
      </c>
      <c r="F9" s="3">
        <v>2015</v>
      </c>
      <c r="G9" s="3">
        <v>2016</v>
      </c>
      <c r="H9" s="3">
        <v>2017</v>
      </c>
      <c r="I9" s="3">
        <v>2018</v>
      </c>
      <c r="J9" s="1035">
        <v>2019</v>
      </c>
      <c r="K9" s="17">
        <v>2020</v>
      </c>
      <c r="L9" s="3">
        <v>2021</v>
      </c>
      <c r="M9" s="3">
        <v>2022</v>
      </c>
      <c r="N9" s="3">
        <v>2023</v>
      </c>
      <c r="O9" s="18">
        <v>2024</v>
      </c>
      <c r="P9" s="19"/>
      <c r="Q9" s="17">
        <v>2020</v>
      </c>
      <c r="R9" s="3">
        <v>2021</v>
      </c>
      <c r="S9" s="3">
        <v>2022</v>
      </c>
      <c r="T9" s="3">
        <v>2023</v>
      </c>
      <c r="U9" s="18">
        <v>2024</v>
      </c>
    </row>
    <row r="10" spans="1:28" ht="12" customHeight="1">
      <c r="A10" s="2"/>
      <c r="B10" s="2"/>
      <c r="C10" s="2"/>
      <c r="D10" s="2"/>
      <c r="E10" s="2"/>
      <c r="F10" s="2"/>
      <c r="G10" s="2"/>
      <c r="H10" s="2"/>
      <c r="I10" s="2"/>
      <c r="J10" s="1028"/>
      <c r="K10" s="8"/>
      <c r="L10" s="8"/>
      <c r="M10" s="8"/>
      <c r="Q10" s="8"/>
      <c r="R10" s="8"/>
      <c r="S10" s="8"/>
      <c r="T10" s="8"/>
      <c r="U10" s="8"/>
    </row>
    <row r="11" spans="1:28" ht="15.6" customHeight="1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1036"/>
      <c r="K11" s="23"/>
      <c r="L11" s="23"/>
      <c r="M11" s="23"/>
      <c r="N11" s="23"/>
      <c r="O11" s="24"/>
      <c r="P11" s="24"/>
      <c r="Q11" s="23"/>
      <c r="R11" s="23"/>
      <c r="S11" s="25"/>
      <c r="T11" s="25"/>
      <c r="U11" s="25"/>
      <c r="X11" s="1358"/>
      <c r="Y11" s="1358"/>
      <c r="Z11" s="1358"/>
      <c r="AA11" s="1358"/>
      <c r="AB11" s="1358"/>
    </row>
    <row r="12" spans="1:28" ht="12" customHeight="1">
      <c r="A12" s="26" t="s">
        <v>2</v>
      </c>
      <c r="B12" s="26"/>
      <c r="C12" s="197">
        <v>12515840.904042</v>
      </c>
      <c r="D12" s="198">
        <v>12674900.167978801</v>
      </c>
      <c r="E12" s="198">
        <v>12511231.641405599</v>
      </c>
      <c r="F12" s="198">
        <v>13818124.813549999</v>
      </c>
      <c r="G12" s="198">
        <v>13556561.863564312</v>
      </c>
      <c r="H12" s="198">
        <v>14013887.742065966</v>
      </c>
      <c r="I12" s="198">
        <v>14484469.569728287</v>
      </c>
      <c r="J12" s="1197">
        <v>15978523.997</v>
      </c>
      <c r="K12" s="1213">
        <v>21234554.381000001</v>
      </c>
      <c r="L12" s="1214">
        <v>24189900.123</v>
      </c>
      <c r="M12" s="1214">
        <v>27641344.278999999</v>
      </c>
      <c r="N12" s="1214">
        <v>30790411.897</v>
      </c>
      <c r="O12" s="1215">
        <v>33604713.148999996</v>
      </c>
      <c r="P12" s="130"/>
      <c r="Q12" s="1039"/>
      <c r="R12" s="1037"/>
      <c r="S12" s="1041"/>
      <c r="T12" s="1037"/>
      <c r="U12" s="1040"/>
      <c r="V12" s="154"/>
      <c r="W12" s="154"/>
      <c r="X12" s="154"/>
      <c r="Y12" s="154"/>
      <c r="Z12" s="154"/>
      <c r="AA12" s="1358"/>
      <c r="AB12" s="1358"/>
    </row>
    <row r="13" spans="1:28" ht="12" customHeight="1">
      <c r="A13" s="31" t="s">
        <v>45</v>
      </c>
      <c r="B13" s="31"/>
      <c r="C13" s="1198"/>
      <c r="D13" s="1199"/>
      <c r="E13" s="1199"/>
      <c r="F13" s="1199"/>
      <c r="G13" s="1199"/>
      <c r="H13" s="1199"/>
      <c r="I13" s="1200"/>
      <c r="J13" s="1201"/>
      <c r="K13" s="1202">
        <v>4497137.7244375329</v>
      </c>
      <c r="L13" s="1203">
        <v>5069911.5839857506</v>
      </c>
      <c r="M13" s="1203">
        <v>5675466.6903412342</v>
      </c>
      <c r="N13" s="1203">
        <v>6350284.5662752744</v>
      </c>
      <c r="O13" s="1204">
        <v>6949223.490554559</v>
      </c>
      <c r="P13" s="35"/>
      <c r="Q13" s="1046"/>
      <c r="R13" s="1047"/>
      <c r="S13" s="1049"/>
      <c r="T13" s="1047"/>
      <c r="U13" s="1048"/>
      <c r="V13" s="154"/>
      <c r="W13" s="154"/>
      <c r="X13" s="154"/>
      <c r="Y13" s="154"/>
      <c r="Z13" s="154"/>
      <c r="AA13" s="1358"/>
      <c r="AB13" s="1358"/>
    </row>
    <row r="14" spans="1:28" ht="12" customHeight="1">
      <c r="A14" s="31" t="s">
        <v>29</v>
      </c>
      <c r="B14" s="31"/>
      <c r="C14" s="204">
        <v>6573918.8721875204</v>
      </c>
      <c r="D14" s="205">
        <v>5777496.0727500003</v>
      </c>
      <c r="E14" s="205">
        <v>6593144.6376196006</v>
      </c>
      <c r="F14" s="205">
        <v>6826023.8610693673</v>
      </c>
      <c r="G14" s="205">
        <v>7369001.7769309394</v>
      </c>
      <c r="H14" s="205">
        <v>8625520.3274549227</v>
      </c>
      <c r="I14" s="205">
        <v>8568995.5297403894</v>
      </c>
      <c r="J14" s="1206">
        <v>9334338.0359999985</v>
      </c>
      <c r="K14" s="1202">
        <v>12574043.134370867</v>
      </c>
      <c r="L14" s="1203">
        <v>13107262.01028757</v>
      </c>
      <c r="M14" s="1203">
        <v>14107607.58732583</v>
      </c>
      <c r="N14" s="1203">
        <v>14669930.369541001</v>
      </c>
      <c r="O14" s="1204">
        <v>15372335.738609111</v>
      </c>
      <c r="P14" s="130"/>
      <c r="Q14" s="1052"/>
      <c r="R14" s="1050"/>
      <c r="S14" s="1054"/>
      <c r="T14" s="1050"/>
      <c r="U14" s="1053"/>
      <c r="V14" s="154"/>
      <c r="W14" s="154"/>
      <c r="X14" s="154"/>
      <c r="Y14" s="154"/>
      <c r="Z14" s="154"/>
      <c r="AA14" s="1358"/>
      <c r="AB14" s="1358"/>
    </row>
    <row r="15" spans="1:28" ht="12" customHeight="1">
      <c r="A15" s="31" t="s">
        <v>3</v>
      </c>
      <c r="B15" s="31"/>
      <c r="C15" s="204">
        <v>2373013.3307219902</v>
      </c>
      <c r="D15" s="205">
        <v>3440143.5459775198</v>
      </c>
      <c r="E15" s="205">
        <v>2664685.7441452211</v>
      </c>
      <c r="F15" s="205">
        <v>2516648.9473166</v>
      </c>
      <c r="G15" s="205">
        <v>3103477.4307666509</v>
      </c>
      <c r="H15" s="205">
        <v>3142645.5752491006</v>
      </c>
      <c r="I15" s="205">
        <v>3519041.131580404</v>
      </c>
      <c r="J15" s="1206">
        <v>3360801.4640000002</v>
      </c>
      <c r="K15" s="1202">
        <v>3128885.5592856128</v>
      </c>
      <c r="L15" s="1203">
        <v>3874213.512540678</v>
      </c>
      <c r="M15" s="1203">
        <v>4079787.7570320549</v>
      </c>
      <c r="N15" s="1203">
        <v>4363715.5712558674</v>
      </c>
      <c r="O15" s="1204">
        <v>4630414.8416333012</v>
      </c>
      <c r="P15" s="35"/>
      <c r="Q15" s="1052"/>
      <c r="R15" s="1050"/>
      <c r="S15" s="1054"/>
      <c r="T15" s="1050"/>
      <c r="U15" s="1053"/>
      <c r="V15" s="154"/>
      <c r="W15" s="154"/>
      <c r="X15" s="154"/>
      <c r="Y15" s="154"/>
      <c r="Z15" s="154"/>
    </row>
    <row r="16" spans="1:28" ht="12" customHeight="1">
      <c r="A16" s="31" t="s">
        <v>4</v>
      </c>
      <c r="B16" s="31"/>
      <c r="C16" s="204">
        <v>774456.86430501693</v>
      </c>
      <c r="D16" s="205">
        <v>1088991.3330894399</v>
      </c>
      <c r="E16" s="205">
        <v>948182.67056747258</v>
      </c>
      <c r="F16" s="205">
        <v>1232593.8914985657</v>
      </c>
      <c r="G16" s="205">
        <v>1204522.9166867614</v>
      </c>
      <c r="H16" s="205">
        <v>1299423.189</v>
      </c>
      <c r="I16" s="205">
        <v>1278353.4648151752</v>
      </c>
      <c r="J16" s="1206">
        <v>1553756.9686235292</v>
      </c>
      <c r="K16" s="1202">
        <v>2003085.1228351374</v>
      </c>
      <c r="L16" s="1203">
        <v>2509272.8033994362</v>
      </c>
      <c r="M16" s="1203">
        <v>2684288.6308132284</v>
      </c>
      <c r="N16" s="1203">
        <v>3016891.1308754454</v>
      </c>
      <c r="O16" s="1204">
        <v>3375165.3578552492</v>
      </c>
      <c r="P16" s="1055"/>
      <c r="Q16" s="1052"/>
      <c r="R16" s="1050"/>
      <c r="S16" s="1054"/>
      <c r="T16" s="132"/>
      <c r="U16" s="962"/>
      <c r="V16" s="154"/>
      <c r="W16" s="154"/>
      <c r="X16" s="154"/>
      <c r="Y16" s="154"/>
      <c r="Z16" s="154"/>
    </row>
    <row r="17" spans="1:27" ht="12" customHeight="1">
      <c r="A17" s="31" t="s">
        <v>5</v>
      </c>
      <c r="B17" s="31"/>
      <c r="C17" s="204"/>
      <c r="D17" s="205"/>
      <c r="E17" s="205"/>
      <c r="F17" s="205"/>
      <c r="G17" s="205"/>
      <c r="H17" s="205"/>
      <c r="I17" s="1205"/>
      <c r="J17" s="1206"/>
      <c r="K17" s="1207"/>
      <c r="L17" s="1205"/>
      <c r="M17" s="1205"/>
      <c r="N17" s="1205"/>
      <c r="O17" s="1208"/>
      <c r="P17" s="1055"/>
      <c r="Q17" s="1052"/>
      <c r="R17" s="1050"/>
      <c r="S17" s="1054"/>
      <c r="T17" s="1050"/>
      <c r="U17" s="1053"/>
      <c r="V17" s="154"/>
      <c r="W17" s="154"/>
      <c r="X17" s="154"/>
      <c r="Y17" s="154"/>
      <c r="Z17" s="154"/>
    </row>
    <row r="18" spans="1:27" ht="12" customHeight="1">
      <c r="A18" s="155" t="s">
        <v>6</v>
      </c>
      <c r="B18" s="963"/>
      <c r="C18" s="200">
        <f>C12+SUM(C14:C17)</f>
        <v>22237229.971256528</v>
      </c>
      <c r="D18" s="189">
        <f t="shared" ref="D18:O18" si="0">D12+SUM(D14:D17)</f>
        <v>22981531.119795762</v>
      </c>
      <c r="E18" s="189">
        <f t="shared" si="0"/>
        <v>22717244.693737894</v>
      </c>
      <c r="F18" s="189">
        <f t="shared" si="0"/>
        <v>24393391.513434533</v>
      </c>
      <c r="G18" s="189">
        <f t="shared" si="0"/>
        <v>25233563.987948664</v>
      </c>
      <c r="H18" s="189">
        <f t="shared" si="0"/>
        <v>27081476.833769988</v>
      </c>
      <c r="I18" s="189">
        <f t="shared" si="0"/>
        <v>27850859.695864256</v>
      </c>
      <c r="J18" s="1209">
        <f t="shared" si="0"/>
        <v>30227420.465623528</v>
      </c>
      <c r="K18" s="200">
        <f t="shared" si="0"/>
        <v>38940568.197491616</v>
      </c>
      <c r="L18" s="189">
        <f t="shared" si="0"/>
        <v>43680648.449227683</v>
      </c>
      <c r="M18" s="189">
        <f t="shared" si="0"/>
        <v>48513028.254171118</v>
      </c>
      <c r="N18" s="189">
        <f t="shared" si="0"/>
        <v>52840948.968672313</v>
      </c>
      <c r="O18" s="190">
        <f t="shared" si="0"/>
        <v>56982629.08709766</v>
      </c>
      <c r="P18" s="35"/>
      <c r="Q18" s="164"/>
      <c r="R18" s="165"/>
      <c r="S18" s="165"/>
      <c r="T18" s="165"/>
      <c r="U18" s="166"/>
      <c r="V18" s="154"/>
      <c r="W18" s="154"/>
      <c r="X18" s="154"/>
      <c r="Y18" s="154"/>
      <c r="Z18" s="154"/>
    </row>
    <row r="19" spans="1:27" ht="12" customHeight="1">
      <c r="A19" s="157" t="s">
        <v>7</v>
      </c>
      <c r="B19" s="40"/>
      <c r="C19" s="215"/>
      <c r="D19" s="213">
        <f t="shared" ref="D19" si="1">+D18/C18-1</f>
        <v>3.3470947123418915E-2</v>
      </c>
      <c r="E19" s="213">
        <f t="shared" ref="E19" si="2">+E18/D18-1</f>
        <v>-1.1499948575237284E-2</v>
      </c>
      <c r="F19" s="213">
        <f t="shared" ref="F19" si="3">+F18/E18-1</f>
        <v>7.3783015603061886E-2</v>
      </c>
      <c r="G19" s="213">
        <f t="shared" ref="G19" si="4">+G18/F18-1</f>
        <v>3.4442626563485845E-2</v>
      </c>
      <c r="H19" s="213">
        <f t="shared" ref="H19" si="5">+H18/G18-1</f>
        <v>7.3232336371662488E-2</v>
      </c>
      <c r="I19" s="213">
        <f t="shared" ref="I19" si="6">+I18/H18-1</f>
        <v>2.8409930035088182E-2</v>
      </c>
      <c r="J19" s="1210">
        <f t="shared" ref="J19" si="7">+J18/I18-1</f>
        <v>8.5331684397238927E-2</v>
      </c>
      <c r="K19" s="215">
        <f t="shared" ref="K19" si="8">+K18/J18-1</f>
        <v>0.28825310256881531</v>
      </c>
      <c r="L19" s="213">
        <f t="shared" ref="L19" si="9">+L18/K18-1</f>
        <v>0.12172601662349147</v>
      </c>
      <c r="M19" s="213">
        <f t="shared" ref="M19" si="10">+M18/L18-1</f>
        <v>0.11062976344227948</v>
      </c>
      <c r="N19" s="213">
        <f t="shared" ref="N19" si="11">+N18/M18-1</f>
        <v>8.9211514313767504E-2</v>
      </c>
      <c r="O19" s="214">
        <f t="shared" ref="O19" si="12">+O18/N18-1</f>
        <v>7.8380123734734797E-2</v>
      </c>
      <c r="P19" s="36"/>
      <c r="Q19" s="37"/>
      <c r="R19" s="38"/>
      <c r="S19" s="38"/>
      <c r="T19" s="38"/>
      <c r="U19" s="39"/>
      <c r="V19" s="154"/>
      <c r="W19" s="154"/>
      <c r="X19" s="154"/>
      <c r="Y19" s="154"/>
      <c r="Z19" s="154"/>
    </row>
    <row r="20" spans="1:27" ht="12" customHeight="1">
      <c r="A20" s="40"/>
      <c r="B20" s="40"/>
      <c r="C20" s="216"/>
      <c r="D20" s="216"/>
      <c r="E20" s="216"/>
      <c r="F20" s="216"/>
      <c r="G20" s="216"/>
      <c r="H20" s="216"/>
      <c r="I20" s="216"/>
      <c r="J20" s="1211"/>
      <c r="K20" s="217"/>
      <c r="L20" s="217"/>
      <c r="M20" s="217"/>
      <c r="N20" s="217"/>
      <c r="O20" s="217"/>
      <c r="P20" s="36"/>
      <c r="Q20" s="43"/>
      <c r="R20" s="43"/>
      <c r="S20" s="43"/>
      <c r="T20" s="43"/>
      <c r="U20" s="43"/>
      <c r="V20" s="154"/>
      <c r="W20" s="154"/>
      <c r="X20" s="154"/>
      <c r="Y20" s="154"/>
      <c r="Z20" s="154"/>
    </row>
    <row r="21" spans="1:27" ht="15.6" customHeight="1">
      <c r="A21" s="21" t="s">
        <v>8</v>
      </c>
      <c r="B21" s="21"/>
      <c r="C21" s="218"/>
      <c r="D21" s="218"/>
      <c r="E21" s="218"/>
      <c r="F21" s="218"/>
      <c r="G21" s="218"/>
      <c r="H21" s="218"/>
      <c r="I21" s="218"/>
      <c r="J21" s="1212"/>
      <c r="K21" s="219"/>
      <c r="L21" s="219"/>
      <c r="M21" s="219"/>
      <c r="N21" s="219"/>
      <c r="O21" s="220"/>
      <c r="P21" s="24"/>
      <c r="Q21" s="23"/>
      <c r="R21" s="23"/>
      <c r="S21" s="25"/>
      <c r="T21" s="25"/>
      <c r="U21" s="25"/>
      <c r="V21" s="154"/>
      <c r="W21" s="154"/>
      <c r="X21" s="154"/>
      <c r="Y21" s="154"/>
      <c r="Z21" s="154"/>
    </row>
    <row r="22" spans="1:27" ht="12" customHeight="1">
      <c r="A22" s="156" t="s">
        <v>9</v>
      </c>
      <c r="B22" s="27"/>
      <c r="C22" s="197">
        <v>14593135.750933351</v>
      </c>
      <c r="D22" s="198">
        <v>15860050.132897995</v>
      </c>
      <c r="E22" s="198">
        <v>15879507.858243821</v>
      </c>
      <c r="F22" s="198">
        <v>17973908.354615808</v>
      </c>
      <c r="G22" s="198">
        <v>18524716.084005337</v>
      </c>
      <c r="H22" s="198">
        <v>20455318.890000001</v>
      </c>
      <c r="I22" s="198">
        <v>21814357.125864733</v>
      </c>
      <c r="J22" s="1197">
        <v>24369515.384847537</v>
      </c>
      <c r="K22" s="1213">
        <v>31530583.522497758</v>
      </c>
      <c r="L22" s="1214">
        <v>35630462.858142212</v>
      </c>
      <c r="M22" s="1214">
        <v>39798865.708842859</v>
      </c>
      <c r="N22" s="1214">
        <v>43523509.272979364</v>
      </c>
      <c r="O22" s="1215">
        <v>47090516.70915623</v>
      </c>
      <c r="P22" s="35"/>
      <c r="Q22" s="1059"/>
      <c r="R22" s="1060"/>
      <c r="S22" s="1062"/>
      <c r="T22" s="1060"/>
      <c r="U22" s="1061"/>
      <c r="V22" s="154"/>
      <c r="W22" s="154"/>
      <c r="X22" s="154"/>
      <c r="Y22" s="154"/>
      <c r="Z22" s="154"/>
      <c r="AA22" s="154"/>
    </row>
    <row r="23" spans="1:27" ht="12" customHeight="1">
      <c r="A23" s="27" t="s">
        <v>30</v>
      </c>
      <c r="B23" s="31"/>
      <c r="C23" s="204">
        <v>762167.67481336661</v>
      </c>
      <c r="D23" s="205">
        <v>880972.15033114457</v>
      </c>
      <c r="E23" s="205">
        <v>662178.08300359559</v>
      </c>
      <c r="F23" s="205">
        <v>639103.05897856329</v>
      </c>
      <c r="G23" s="205">
        <v>714666.08686694887</v>
      </c>
      <c r="H23" s="205">
        <v>448579.41600000003</v>
      </c>
      <c r="I23" s="205">
        <v>388343.1734378612</v>
      </c>
      <c r="J23" s="1206">
        <v>410048.24345575774</v>
      </c>
      <c r="K23" s="1202">
        <v>558245.21829484636</v>
      </c>
      <c r="L23" s="1203">
        <v>629766.13183703762</v>
      </c>
      <c r="M23" s="1203">
        <v>702445.44477796473</v>
      </c>
      <c r="N23" s="1203">
        <v>767156.89374438033</v>
      </c>
      <c r="O23" s="1204">
        <v>829028.83574952628</v>
      </c>
      <c r="P23" s="35"/>
      <c r="Q23" s="1046"/>
      <c r="R23" s="1047"/>
      <c r="S23" s="1049"/>
      <c r="T23" s="1047"/>
      <c r="U23" s="1048"/>
      <c r="V23" s="154"/>
      <c r="W23" s="154"/>
      <c r="X23" s="154"/>
      <c r="Y23" s="154"/>
      <c r="Z23" s="154"/>
    </row>
    <row r="24" spans="1:27" ht="12" customHeight="1">
      <c r="A24" s="27" t="s">
        <v>31</v>
      </c>
      <c r="B24" s="31"/>
      <c r="C24" s="204">
        <v>583141.67228687194</v>
      </c>
      <c r="D24" s="205">
        <v>563351.215114836</v>
      </c>
      <c r="E24" s="205">
        <v>415479.78132219816</v>
      </c>
      <c r="F24" s="205">
        <v>438400.05329813075</v>
      </c>
      <c r="G24" s="205">
        <v>386087.10053856648</v>
      </c>
      <c r="H24" s="205">
        <v>513731.88143645716</v>
      </c>
      <c r="I24" s="205">
        <v>547012.87173478445</v>
      </c>
      <c r="J24" s="1206">
        <v>470525.59542338358</v>
      </c>
      <c r="K24" s="1202">
        <v>786333.6885476046</v>
      </c>
      <c r="L24" s="1203">
        <v>887076.69880698109</v>
      </c>
      <c r="M24" s="1203">
        <v>989451.40861732117</v>
      </c>
      <c r="N24" s="1203">
        <v>1080602.7354705071</v>
      </c>
      <c r="O24" s="1204">
        <v>1167754.3863581165</v>
      </c>
      <c r="P24" s="35"/>
      <c r="Q24" s="1046"/>
      <c r="R24" s="1047"/>
      <c r="S24" s="1049"/>
      <c r="T24" s="1047"/>
      <c r="U24" s="1048"/>
      <c r="V24" s="154"/>
      <c r="W24" s="154"/>
      <c r="X24" s="154"/>
      <c r="Y24" s="154"/>
      <c r="Z24" s="154"/>
    </row>
    <row r="25" spans="1:27" ht="12" customHeight="1">
      <c r="A25" s="27" t="s">
        <v>32</v>
      </c>
      <c r="B25" s="31"/>
      <c r="C25" s="204">
        <v>2324052.2193985293</v>
      </c>
      <c r="D25" s="205">
        <v>2269277.3116023657</v>
      </c>
      <c r="E25" s="205">
        <v>2101056.0938489838</v>
      </c>
      <c r="F25" s="205">
        <v>2086726.5361597419</v>
      </c>
      <c r="G25" s="205">
        <v>1901118.7729752944</v>
      </c>
      <c r="H25" s="205">
        <v>2304789.8067852929</v>
      </c>
      <c r="I25" s="205">
        <v>1323902.4895215451</v>
      </c>
      <c r="J25" s="1206">
        <v>1445690.0064019619</v>
      </c>
      <c r="K25" s="1202">
        <v>1903116.3280698247</v>
      </c>
      <c r="L25" s="1203">
        <v>2146938.6016870872</v>
      </c>
      <c r="M25" s="1203">
        <v>2394709.9799951059</v>
      </c>
      <c r="N25" s="1203">
        <v>2615318.0767688025</v>
      </c>
      <c r="O25" s="1204">
        <v>2826245.9973680093</v>
      </c>
      <c r="P25" s="35"/>
      <c r="Q25" s="1046"/>
      <c r="R25" s="1047"/>
      <c r="S25" s="1049"/>
      <c r="T25" s="1047"/>
      <c r="U25" s="1048"/>
      <c r="V25" s="154"/>
      <c r="W25" s="154"/>
      <c r="X25" s="154"/>
      <c r="Y25" s="154"/>
      <c r="Z25" s="154"/>
    </row>
    <row r="26" spans="1:27" ht="12" customHeight="1">
      <c r="A26" s="27" t="s">
        <v>10</v>
      </c>
      <c r="B26" s="31"/>
      <c r="C26" s="204">
        <v>412275.02399999998</v>
      </c>
      <c r="D26" s="205">
        <v>403262.28224999999</v>
      </c>
      <c r="E26" s="205">
        <v>699460.66056388873</v>
      </c>
      <c r="F26" s="205">
        <v>367819.29</v>
      </c>
      <c r="G26" s="205">
        <v>603729.93099999998</v>
      </c>
      <c r="H26" s="205">
        <v>579965.45200000005</v>
      </c>
      <c r="I26" s="205">
        <v>939792.20499999996</v>
      </c>
      <c r="J26" s="1206">
        <v>527946.9</v>
      </c>
      <c r="K26" s="1202">
        <v>707830</v>
      </c>
      <c r="L26" s="1203">
        <v>729065</v>
      </c>
      <c r="M26" s="1203">
        <v>750937</v>
      </c>
      <c r="N26" s="1203">
        <v>773465</v>
      </c>
      <c r="O26" s="1204">
        <v>796669</v>
      </c>
      <c r="P26" s="35"/>
      <c r="Q26" s="1046"/>
      <c r="R26" s="1047"/>
      <c r="S26" s="1049"/>
      <c r="T26" s="1047"/>
      <c r="U26" s="1048"/>
      <c r="V26" s="154"/>
      <c r="W26" s="154"/>
      <c r="X26" s="154"/>
      <c r="Y26" s="154"/>
      <c r="Z26" s="154"/>
    </row>
    <row r="27" spans="1:27" ht="12" customHeight="1">
      <c r="A27" s="27" t="s">
        <v>33</v>
      </c>
      <c r="B27" s="31"/>
      <c r="C27" s="204">
        <v>941377.73594306502</v>
      </c>
      <c r="D27" s="205">
        <v>1049278.8835029902</v>
      </c>
      <c r="E27" s="205">
        <v>864036.54158785928</v>
      </c>
      <c r="F27" s="205">
        <v>847679.43550308782</v>
      </c>
      <c r="G27" s="205">
        <v>886626.60996279563</v>
      </c>
      <c r="H27" s="205">
        <v>528319.53486683429</v>
      </c>
      <c r="I27" s="205">
        <v>569565.69690783985</v>
      </c>
      <c r="J27" s="1206">
        <v>627318.56056001782</v>
      </c>
      <c r="K27" s="1202">
        <v>818753.48545157246</v>
      </c>
      <c r="L27" s="1203">
        <v>923650.03507937654</v>
      </c>
      <c r="M27" s="1203">
        <v>1030245.5576928463</v>
      </c>
      <c r="N27" s="1203">
        <v>1125154.9678472395</v>
      </c>
      <c r="O27" s="1204">
        <v>1215899.7991654631</v>
      </c>
      <c r="P27" s="35"/>
      <c r="Q27" s="1046"/>
      <c r="R27" s="1047"/>
      <c r="S27" s="1049"/>
      <c r="T27" s="1047"/>
      <c r="U27" s="1048"/>
      <c r="V27" s="154"/>
      <c r="W27" s="154"/>
      <c r="X27" s="154"/>
      <c r="Y27" s="154"/>
      <c r="Z27" s="154"/>
    </row>
    <row r="28" spans="1:27" ht="12" customHeight="1">
      <c r="A28" s="27" t="s">
        <v>34</v>
      </c>
      <c r="B28" s="31"/>
      <c r="C28" s="204">
        <v>365806.19950137497</v>
      </c>
      <c r="D28" s="205">
        <v>416935.56651391223</v>
      </c>
      <c r="E28" s="205">
        <v>450802.57355282514</v>
      </c>
      <c r="F28" s="205">
        <v>434418.52819899481</v>
      </c>
      <c r="G28" s="205">
        <v>433083.07418693881</v>
      </c>
      <c r="H28" s="205">
        <v>544729.71961402753</v>
      </c>
      <c r="I28" s="205">
        <v>539809.17597629945</v>
      </c>
      <c r="J28" s="1206">
        <v>618380.81285814638</v>
      </c>
      <c r="K28" s="1202">
        <v>775978.34052996116</v>
      </c>
      <c r="L28" s="1203">
        <v>875394.65075502056</v>
      </c>
      <c r="M28" s="1203">
        <v>976421.17243132624</v>
      </c>
      <c r="N28" s="1203">
        <v>1066372.113588742</v>
      </c>
      <c r="O28" s="1204">
        <v>1152376.051122088</v>
      </c>
      <c r="P28" s="35"/>
      <c r="Q28" s="1046"/>
      <c r="R28" s="1047"/>
      <c r="S28" s="1049"/>
      <c r="T28" s="1047"/>
      <c r="U28" s="1048"/>
      <c r="V28" s="154"/>
      <c r="W28" s="154"/>
      <c r="X28" s="154"/>
      <c r="Y28" s="154"/>
      <c r="Z28" s="154"/>
      <c r="AA28" s="154"/>
    </row>
    <row r="29" spans="1:27" ht="12" customHeight="1">
      <c r="A29" s="27" t="s">
        <v>11</v>
      </c>
      <c r="B29" s="31"/>
      <c r="C29" s="1216">
        <v>0</v>
      </c>
      <c r="D29" s="1217">
        <v>0</v>
      </c>
      <c r="E29" s="1217">
        <v>0</v>
      </c>
      <c r="F29" s="1217">
        <v>0</v>
      </c>
      <c r="G29" s="1217">
        <v>0</v>
      </c>
      <c r="H29" s="1217">
        <v>0</v>
      </c>
      <c r="I29" s="1217">
        <v>0</v>
      </c>
      <c r="J29" s="1218">
        <v>0</v>
      </c>
      <c r="K29" s="1219">
        <v>0</v>
      </c>
      <c r="L29" s="1200">
        <v>0</v>
      </c>
      <c r="M29" s="1200">
        <v>0</v>
      </c>
      <c r="N29" s="1200">
        <v>0</v>
      </c>
      <c r="O29" s="1220">
        <v>0</v>
      </c>
      <c r="P29" s="35"/>
      <c r="Q29" s="1063"/>
      <c r="R29" s="1044"/>
      <c r="S29" s="1065"/>
      <c r="T29" s="1044"/>
      <c r="U29" s="1064"/>
      <c r="V29" s="154"/>
      <c r="W29" s="154"/>
      <c r="X29" s="154"/>
      <c r="Y29" s="154"/>
      <c r="Z29" s="154"/>
      <c r="AA29" s="154"/>
    </row>
    <row r="30" spans="1:27" ht="12" customHeight="1">
      <c r="A30" s="27" t="s">
        <v>35</v>
      </c>
      <c r="B30" s="31"/>
      <c r="C30" s="1216">
        <v>2255273.6943800002</v>
      </c>
      <c r="D30" s="1217">
        <v>1538403.5775825181</v>
      </c>
      <c r="E30" s="1217">
        <v>1644723.1016147223</v>
      </c>
      <c r="F30" s="1217">
        <v>1605336.2566802001</v>
      </c>
      <c r="G30" s="1217">
        <v>1783536.3283199999</v>
      </c>
      <c r="H30" s="1217">
        <v>1706042.1329999999</v>
      </c>
      <c r="I30" s="1217">
        <v>1728076.9574212001</v>
      </c>
      <c r="J30" s="1218">
        <v>1757994.9148525449</v>
      </c>
      <c r="K30" s="1219">
        <v>1859727.6141000432</v>
      </c>
      <c r="L30" s="1200">
        <v>1858294.4729199682</v>
      </c>
      <c r="M30" s="1200">
        <v>1869951.9818136937</v>
      </c>
      <c r="N30" s="1200">
        <v>1889369.9082732769</v>
      </c>
      <c r="O30" s="1220">
        <v>1904138.3081782258</v>
      </c>
      <c r="P30" s="35"/>
      <c r="Q30" s="1063"/>
      <c r="R30" s="1044"/>
      <c r="S30" s="1065"/>
      <c r="T30" s="1044"/>
      <c r="U30" s="1064"/>
      <c r="V30" s="154"/>
      <c r="W30" s="154"/>
      <c r="X30" s="154"/>
      <c r="Y30" s="154"/>
      <c r="Z30" s="154"/>
    </row>
    <row r="31" spans="1:27" s="168" customFormat="1" ht="12" customHeight="1">
      <c r="A31" s="163" t="s">
        <v>12</v>
      </c>
      <c r="B31" s="155"/>
      <c r="C31" s="1221">
        <f t="shared" ref="C31:J31" si="13">SUM(C22:C30)</f>
        <v>22237229.971256562</v>
      </c>
      <c r="D31" s="244">
        <f t="shared" si="13"/>
        <v>22981531.119795762</v>
      </c>
      <c r="E31" s="244">
        <f t="shared" si="13"/>
        <v>22717244.693737894</v>
      </c>
      <c r="F31" s="244">
        <f t="shared" si="13"/>
        <v>24393391.513434529</v>
      </c>
      <c r="G31" s="244">
        <f t="shared" si="13"/>
        <v>25233563.987855885</v>
      </c>
      <c r="H31" s="244">
        <f t="shared" si="13"/>
        <v>27081476.833702616</v>
      </c>
      <c r="I31" s="244">
        <f t="shared" si="13"/>
        <v>27850859.695864256</v>
      </c>
      <c r="J31" s="1222">
        <f t="shared" si="13"/>
        <v>30227420.418399345</v>
      </c>
      <c r="K31" s="200">
        <f>SUM(K22:K30)</f>
        <v>38940568.197491616</v>
      </c>
      <c r="L31" s="189">
        <f t="shared" ref="L31:O31" si="14">SUM(L22:L30)</f>
        <v>43680648.449227683</v>
      </c>
      <c r="M31" s="189">
        <f t="shared" si="14"/>
        <v>48513028.254171118</v>
      </c>
      <c r="N31" s="189">
        <f t="shared" si="14"/>
        <v>52840948.968672313</v>
      </c>
      <c r="O31" s="190">
        <f t="shared" si="14"/>
        <v>56982629.087097667</v>
      </c>
      <c r="P31" s="35"/>
      <c r="Q31" s="164"/>
      <c r="R31" s="165"/>
      <c r="S31" s="165"/>
      <c r="T31" s="165"/>
      <c r="U31" s="166"/>
      <c r="V31" s="154"/>
      <c r="W31" s="154"/>
      <c r="X31" s="154"/>
      <c r="Y31" s="154"/>
      <c r="Z31" s="154"/>
    </row>
    <row r="32" spans="1:27" ht="12" customHeight="1">
      <c r="A32" s="157" t="s">
        <v>7</v>
      </c>
      <c r="B32" s="40"/>
      <c r="C32" s="215"/>
      <c r="D32" s="213">
        <f t="shared" ref="D32" si="15">+D31/C31-1</f>
        <v>3.3470947123417361E-2</v>
      </c>
      <c r="E32" s="213">
        <f t="shared" ref="E32" si="16">+E31/D31-1</f>
        <v>-1.1499948575237284E-2</v>
      </c>
      <c r="F32" s="213">
        <f t="shared" ref="F32" si="17">+F31/E31-1</f>
        <v>7.3783015603061664E-2</v>
      </c>
      <c r="G32" s="213">
        <f t="shared" ref="G32" si="18">+G31/F31-1</f>
        <v>3.4442626559682665E-2</v>
      </c>
      <c r="H32" s="213">
        <f t="shared" ref="H32" si="19">+H31/G31-1</f>
        <v>7.3232336372938578E-2</v>
      </c>
      <c r="I32" s="213">
        <f t="shared" ref="I32" si="20">+I31/H31-1</f>
        <v>2.840993003764658E-2</v>
      </c>
      <c r="J32" s="1210">
        <f t="shared" ref="J32" si="21">+J31/I31-1</f>
        <v>8.5331682701629497E-2</v>
      </c>
      <c r="K32" s="215">
        <f t="shared" ref="K32" si="22">+K31/J31-1</f>
        <v>0.28825310458144826</v>
      </c>
      <c r="L32" s="213">
        <f t="shared" ref="L32" si="23">+L31/K31-1</f>
        <v>0.12172601662349147</v>
      </c>
      <c r="M32" s="213">
        <f t="shared" ref="M32" si="24">+M31/L31-1</f>
        <v>0.11062976344227948</v>
      </c>
      <c r="N32" s="213">
        <f t="shared" ref="N32" si="25">+N31/M31-1</f>
        <v>8.9211514313767504E-2</v>
      </c>
      <c r="O32" s="214">
        <f t="shared" ref="O32" si="26">+O31/N31-1</f>
        <v>7.8380123734735019E-2</v>
      </c>
      <c r="P32" s="36"/>
      <c r="Q32" s="37"/>
      <c r="R32" s="38"/>
      <c r="S32" s="38"/>
      <c r="T32" s="38"/>
      <c r="U32" s="39"/>
      <c r="V32" s="154"/>
      <c r="W32" s="154"/>
      <c r="X32" s="154"/>
      <c r="Y32" s="154"/>
      <c r="Z32" s="154"/>
    </row>
    <row r="33" spans="1:27" ht="12" customHeight="1">
      <c r="A33" s="40"/>
      <c r="B33" s="42"/>
      <c r="C33" s="221"/>
      <c r="D33" s="221"/>
      <c r="E33" s="221"/>
      <c r="F33" s="221"/>
      <c r="G33" s="221"/>
      <c r="H33" s="221"/>
      <c r="I33" s="221"/>
      <c r="J33" s="1223"/>
      <c r="K33" s="221"/>
      <c r="L33" s="221"/>
      <c r="M33" s="221"/>
      <c r="N33" s="221"/>
      <c r="O33" s="221"/>
      <c r="P33" s="42"/>
      <c r="Q33" s="42"/>
      <c r="R33" s="42"/>
      <c r="S33" s="43"/>
      <c r="T33" s="43"/>
      <c r="U33" s="43"/>
      <c r="V33" s="154"/>
      <c r="W33" s="154"/>
      <c r="X33" s="154"/>
      <c r="Y33" s="154"/>
      <c r="Z33" s="154"/>
    </row>
    <row r="34" spans="1:27" ht="15.6" customHeight="1">
      <c r="A34" s="21" t="s">
        <v>13</v>
      </c>
      <c r="B34" s="21"/>
      <c r="C34" s="218"/>
      <c r="D34" s="218"/>
      <c r="E34" s="218"/>
      <c r="F34" s="218"/>
      <c r="G34" s="218"/>
      <c r="H34" s="218"/>
      <c r="I34" s="218"/>
      <c r="J34" s="1212"/>
      <c r="K34" s="219"/>
      <c r="L34" s="219"/>
      <c r="M34" s="219"/>
      <c r="N34" s="219"/>
      <c r="O34" s="220"/>
      <c r="P34" s="24"/>
      <c r="Q34" s="23"/>
      <c r="R34" s="23"/>
      <c r="S34" s="23"/>
      <c r="T34" s="23"/>
      <c r="U34" s="23"/>
      <c r="V34" s="154"/>
      <c r="W34" s="154"/>
      <c r="X34" s="154"/>
      <c r="Y34" s="154"/>
      <c r="Z34" s="154"/>
    </row>
    <row r="35" spans="1:27" ht="12" customHeight="1">
      <c r="A35" s="21" t="s">
        <v>14</v>
      </c>
      <c r="B35" s="21"/>
      <c r="C35" s="218"/>
      <c r="D35" s="218"/>
      <c r="E35" s="218"/>
      <c r="F35" s="218"/>
      <c r="G35" s="218"/>
      <c r="H35" s="218"/>
      <c r="I35" s="218"/>
      <c r="J35" s="1212"/>
      <c r="K35" s="219"/>
      <c r="L35" s="219"/>
      <c r="M35" s="219"/>
      <c r="N35" s="219"/>
      <c r="O35" s="219"/>
      <c r="P35" s="23"/>
      <c r="Q35" s="23"/>
      <c r="R35" s="23"/>
      <c r="S35" s="23"/>
      <c r="T35" s="23"/>
      <c r="U35" s="23"/>
      <c r="V35" s="154"/>
      <c r="W35" s="154"/>
      <c r="X35" s="154"/>
      <c r="Y35" s="154"/>
      <c r="Z35" s="154"/>
    </row>
    <row r="36" spans="1:27" s="15" customFormat="1" ht="12" customHeight="1">
      <c r="A36" s="53" t="s">
        <v>22</v>
      </c>
      <c r="B36" s="54"/>
      <c r="C36" s="208">
        <v>13206566.953268927</v>
      </c>
      <c r="D36" s="208">
        <v>14510666.838008899</v>
      </c>
      <c r="E36" s="208">
        <v>14532294.244123457</v>
      </c>
      <c r="F36" s="208">
        <v>18067005.994321909</v>
      </c>
      <c r="G36" s="208">
        <v>24108209.554923762</v>
      </c>
      <c r="H36" s="208">
        <v>28371698.539602377</v>
      </c>
      <c r="I36" s="208">
        <v>31787831.704421867</v>
      </c>
      <c r="J36" s="1224">
        <v>20638683.387031417</v>
      </c>
      <c r="K36" s="1213">
        <v>34098528.618316501</v>
      </c>
      <c r="L36" s="1214">
        <v>40678877.899363406</v>
      </c>
      <c r="M36" s="1214">
        <v>34997453.821449414</v>
      </c>
      <c r="N36" s="1214">
        <v>38446585.846064545</v>
      </c>
      <c r="O36" s="1215">
        <v>42275500.717807062</v>
      </c>
      <c r="P36" s="55"/>
      <c r="Q36" s="1059"/>
      <c r="R36" s="1060"/>
      <c r="S36" s="1062"/>
      <c r="T36" s="1060"/>
      <c r="U36" s="1061"/>
      <c r="V36" s="154"/>
      <c r="W36" s="154"/>
      <c r="X36" s="154"/>
      <c r="Y36" s="154"/>
      <c r="Z36" s="154"/>
    </row>
    <row r="37" spans="1:27" s="15" customFormat="1" ht="12" customHeight="1">
      <c r="A37" s="58" t="s">
        <v>23</v>
      </c>
      <c r="B37" s="54"/>
      <c r="C37" s="202">
        <v>-630647.65045754297</v>
      </c>
      <c r="D37" s="202">
        <v>-510766.22378877702</v>
      </c>
      <c r="E37" s="202">
        <v>-435372.80486600002</v>
      </c>
      <c r="F37" s="202">
        <v>-381115.00387170864</v>
      </c>
      <c r="G37" s="202">
        <v>-324372.77010555065</v>
      </c>
      <c r="H37" s="202">
        <v>-270097.48882058403</v>
      </c>
      <c r="I37" s="202">
        <v>-220962.293302784</v>
      </c>
      <c r="J37" s="1225">
        <v>-158204.63905418935</v>
      </c>
      <c r="K37" s="1202">
        <v>-130079.50715833124</v>
      </c>
      <c r="L37" s="1203">
        <v>-44330.232658946188</v>
      </c>
      <c r="M37" s="1203">
        <v>0</v>
      </c>
      <c r="N37" s="1203">
        <v>0</v>
      </c>
      <c r="O37" s="1204">
        <v>0</v>
      </c>
      <c r="P37" s="55"/>
      <c r="Q37" s="1046"/>
      <c r="R37" s="1047"/>
      <c r="S37" s="1049"/>
      <c r="T37" s="1047"/>
      <c r="U37" s="1048"/>
      <c r="V37" s="154"/>
      <c r="W37" s="154"/>
      <c r="X37" s="154"/>
      <c r="Y37" s="154"/>
      <c r="Z37" s="154"/>
    </row>
    <row r="38" spans="1:27" s="15" customFormat="1" ht="12" customHeight="1">
      <c r="A38" s="58" t="s">
        <v>24</v>
      </c>
      <c r="B38" s="54"/>
      <c r="C38" s="202">
        <v>-5200139.6429213732</v>
      </c>
      <c r="D38" s="202">
        <v>-3628554.5847969335</v>
      </c>
      <c r="E38" s="202">
        <v>-5066609.8612957411</v>
      </c>
      <c r="F38" s="202">
        <v>-2083436.667683546</v>
      </c>
      <c r="G38" s="202">
        <v>-8536710.5378116295</v>
      </c>
      <c r="H38" s="202">
        <v>-11653203.688304244</v>
      </c>
      <c r="I38" s="202">
        <v>-15385179.995798785</v>
      </c>
      <c r="J38" s="1225">
        <v>-812669.01856546418</v>
      </c>
      <c r="K38" s="1202">
        <v>-9116276.3712681234</v>
      </c>
      <c r="L38" s="1203">
        <v>-9502130.7510787025</v>
      </c>
      <c r="M38" s="1203">
        <v>-1693624.6550321947</v>
      </c>
      <c r="N38" s="1203">
        <v>-1016174.7930193167</v>
      </c>
      <c r="O38" s="1204">
        <v>-400000</v>
      </c>
      <c r="P38" s="55"/>
      <c r="Q38" s="1046"/>
      <c r="R38" s="1047"/>
      <c r="S38" s="1049"/>
      <c r="T38" s="1047"/>
      <c r="U38" s="1048"/>
      <c r="V38" s="154"/>
      <c r="W38" s="154"/>
      <c r="X38" s="154"/>
      <c r="Y38" s="154"/>
      <c r="Z38" s="154"/>
    </row>
    <row r="39" spans="1:27" s="15" customFormat="1" ht="12" customHeight="1">
      <c r="A39" s="59" t="s">
        <v>25</v>
      </c>
      <c r="B39" s="54"/>
      <c r="C39" s="195">
        <f>SUM(C36:C38)</f>
        <v>7375779.659890011</v>
      </c>
      <c r="D39" s="195">
        <f t="shared" ref="D39:O39" si="27">SUM(D36:D38)</f>
        <v>10371346.029423188</v>
      </c>
      <c r="E39" s="195">
        <f t="shared" si="27"/>
        <v>9030311.5779617168</v>
      </c>
      <c r="F39" s="195">
        <f t="shared" si="27"/>
        <v>15602454.322766654</v>
      </c>
      <c r="G39" s="195">
        <f t="shared" si="27"/>
        <v>15247126.24700658</v>
      </c>
      <c r="H39" s="195">
        <f t="shared" si="27"/>
        <v>16448397.36247755</v>
      </c>
      <c r="I39" s="195">
        <f t="shared" si="27"/>
        <v>16181689.415320296</v>
      </c>
      <c r="J39" s="1226">
        <f t="shared" si="27"/>
        <v>19667809.729411762</v>
      </c>
      <c r="K39" s="194">
        <f t="shared" si="27"/>
        <v>24852172.739890046</v>
      </c>
      <c r="L39" s="195">
        <f t="shared" si="27"/>
        <v>31132416.915625758</v>
      </c>
      <c r="M39" s="195">
        <f t="shared" si="27"/>
        <v>33303829.166417219</v>
      </c>
      <c r="N39" s="195">
        <f t="shared" si="27"/>
        <v>37430411.053045228</v>
      </c>
      <c r="O39" s="196">
        <f t="shared" si="27"/>
        <v>41875500.717807062</v>
      </c>
      <c r="P39" s="55"/>
      <c r="Q39" s="173"/>
      <c r="R39" s="174"/>
      <c r="S39" s="174"/>
      <c r="T39" s="174"/>
      <c r="U39" s="175"/>
      <c r="V39" s="154"/>
      <c r="W39" s="154"/>
      <c r="X39" s="154"/>
      <c r="Y39" s="154"/>
      <c r="Z39" s="154"/>
    </row>
    <row r="40" spans="1:27" ht="12" customHeight="1">
      <c r="A40" s="21" t="s">
        <v>15</v>
      </c>
      <c r="B40" s="21"/>
      <c r="C40" s="218"/>
      <c r="D40" s="218"/>
      <c r="E40" s="218"/>
      <c r="F40" s="218"/>
      <c r="G40" s="218"/>
      <c r="H40" s="218"/>
      <c r="I40" s="218"/>
      <c r="J40" s="1212"/>
      <c r="K40" s="222"/>
      <c r="L40" s="222"/>
      <c r="M40" s="222"/>
      <c r="N40" s="222"/>
      <c r="O40" s="222"/>
      <c r="P40" s="65"/>
      <c r="Q40" s="65"/>
      <c r="R40" s="65"/>
      <c r="S40" s="22"/>
      <c r="T40" s="22"/>
      <c r="U40" s="22"/>
      <c r="V40" s="154"/>
      <c r="W40" s="154"/>
      <c r="X40" s="154"/>
      <c r="Y40" s="154"/>
      <c r="Z40" s="154"/>
    </row>
    <row r="41" spans="1:27" s="15" customFormat="1" ht="12" customHeight="1">
      <c r="A41" s="66" t="s">
        <v>26</v>
      </c>
      <c r="B41" s="54"/>
      <c r="C41" s="223">
        <f t="shared" ref="C41:O41" si="28">C16/C39</f>
        <v>0.10500000000224598</v>
      </c>
      <c r="D41" s="223">
        <f t="shared" si="28"/>
        <v>0.1050000000000005</v>
      </c>
      <c r="E41" s="223">
        <f t="shared" si="28"/>
        <v>0.10499999500365992</v>
      </c>
      <c r="F41" s="223">
        <f t="shared" si="28"/>
        <v>7.9000000000000001E-2</v>
      </c>
      <c r="G41" s="223">
        <f t="shared" si="28"/>
        <v>7.8999996272952858E-2</v>
      </c>
      <c r="H41" s="223">
        <f t="shared" si="28"/>
        <v>7.8999987680518538E-2</v>
      </c>
      <c r="I41" s="223">
        <f t="shared" si="28"/>
        <v>7.9000000062099313E-2</v>
      </c>
      <c r="J41" s="1227">
        <f t="shared" si="28"/>
        <v>7.9000000000000001E-2</v>
      </c>
      <c r="K41" s="224">
        <f t="shared" si="28"/>
        <v>8.0599999999999991E-2</v>
      </c>
      <c r="L41" s="223">
        <f t="shared" si="28"/>
        <v>8.0600000000000005E-2</v>
      </c>
      <c r="M41" s="223">
        <f t="shared" si="28"/>
        <v>8.0600000000000019E-2</v>
      </c>
      <c r="N41" s="223">
        <f t="shared" si="28"/>
        <v>8.0600000000000005E-2</v>
      </c>
      <c r="O41" s="225">
        <f t="shared" si="28"/>
        <v>8.0600000000000005E-2</v>
      </c>
      <c r="P41" s="67"/>
      <c r="Q41" s="139"/>
      <c r="R41" s="140"/>
      <c r="S41" s="1071"/>
      <c r="T41" s="68"/>
      <c r="U41" s="69"/>
      <c r="V41" s="154"/>
      <c r="W41" s="154"/>
      <c r="X41" s="154"/>
      <c r="Y41" s="154"/>
      <c r="Z41" s="154"/>
      <c r="AA41" s="154"/>
    </row>
    <row r="42" spans="1:27" s="15" customFormat="1" ht="12" customHeight="1">
      <c r="A42" s="70" t="s">
        <v>27</v>
      </c>
      <c r="B42" s="54"/>
      <c r="C42" s="1228">
        <v>0.105</v>
      </c>
      <c r="D42" s="1229">
        <v>0.105</v>
      </c>
      <c r="E42" s="1229">
        <v>0.105</v>
      </c>
      <c r="F42" s="1229">
        <v>7.9000000000000001E-2</v>
      </c>
      <c r="G42" s="1229">
        <v>7.9000000000000001E-2</v>
      </c>
      <c r="H42" s="1229">
        <v>7.9000000000000001E-2</v>
      </c>
      <c r="I42" s="1229">
        <v>7.8999999996492792E-2</v>
      </c>
      <c r="J42" s="1231">
        <v>7.9000000000000001E-2</v>
      </c>
      <c r="K42" s="1232">
        <v>8.0600000000000005E-2</v>
      </c>
      <c r="L42" s="1232">
        <v>8.0600000000000005E-2</v>
      </c>
      <c r="M42" s="1232">
        <v>8.0600000000000005E-2</v>
      </c>
      <c r="N42" s="1232">
        <v>8.0600000000000005E-2</v>
      </c>
      <c r="O42" s="1232">
        <v>8.0600000000000005E-2</v>
      </c>
      <c r="P42" s="1076"/>
      <c r="Q42" s="1074"/>
      <c r="R42" s="1072"/>
      <c r="S42" s="1077"/>
      <c r="T42" s="71"/>
      <c r="U42" s="72"/>
      <c r="V42" s="1403"/>
      <c r="W42" s="1403"/>
      <c r="X42" s="1403"/>
      <c r="Y42" s="1403"/>
      <c r="Z42" s="1403"/>
    </row>
    <row r="43" spans="1:27" s="15" customFormat="1" ht="12" customHeight="1">
      <c r="A43" s="70" t="s">
        <v>28</v>
      </c>
      <c r="B43" s="54"/>
      <c r="C43" s="1228"/>
      <c r="D43" s="1229"/>
      <c r="E43" s="1229"/>
      <c r="F43" s="1229"/>
      <c r="G43" s="1229"/>
      <c r="H43" s="1229"/>
      <c r="I43" s="1229"/>
      <c r="J43" s="1231"/>
      <c r="K43" s="1232"/>
      <c r="L43" s="1230"/>
      <c r="M43" s="1230"/>
      <c r="N43" s="1230"/>
      <c r="O43" s="1233"/>
      <c r="P43" s="1076"/>
      <c r="Q43" s="1074"/>
      <c r="R43" s="1072"/>
      <c r="S43" s="1077"/>
      <c r="T43" s="71"/>
      <c r="U43" s="72"/>
      <c r="V43" s="154"/>
      <c r="W43" s="154"/>
      <c r="X43" s="154"/>
      <c r="Y43" s="154"/>
      <c r="Z43" s="154"/>
    </row>
    <row r="44" spans="1:27" s="15" customFormat="1" ht="12" customHeight="1">
      <c r="A44" s="159" t="s">
        <v>49</v>
      </c>
      <c r="B44" s="54"/>
      <c r="C44" s="232">
        <v>1</v>
      </c>
      <c r="D44" s="231">
        <v>1</v>
      </c>
      <c r="E44" s="231">
        <v>1</v>
      </c>
      <c r="F44" s="231">
        <v>1</v>
      </c>
      <c r="G44" s="231">
        <v>1</v>
      </c>
      <c r="H44" s="231">
        <v>1</v>
      </c>
      <c r="I44" s="231">
        <v>1</v>
      </c>
      <c r="J44" s="1235">
        <v>1</v>
      </c>
      <c r="K44" s="1236">
        <v>1</v>
      </c>
      <c r="L44" s="1234">
        <v>1</v>
      </c>
      <c r="M44" s="1234">
        <v>1</v>
      </c>
      <c r="N44" s="1234">
        <v>1</v>
      </c>
      <c r="O44" s="1237">
        <v>1</v>
      </c>
      <c r="P44" s="1082"/>
      <c r="Q44" s="1080"/>
      <c r="R44" s="1078"/>
      <c r="S44" s="1083"/>
      <c r="T44" s="75"/>
      <c r="U44" s="76"/>
      <c r="V44" s="154"/>
      <c r="W44" s="154"/>
      <c r="X44" s="154"/>
      <c r="Y44" s="154"/>
      <c r="Z44" s="154"/>
    </row>
    <row r="45" spans="1:27" s="15" customFormat="1" ht="5.45" customHeight="1">
      <c r="A45" s="23"/>
      <c r="B45" s="6"/>
      <c r="C45" s="226"/>
      <c r="D45" s="226"/>
      <c r="E45" s="226"/>
      <c r="F45" s="226"/>
      <c r="G45" s="226"/>
      <c r="H45" s="226"/>
      <c r="I45" s="226"/>
      <c r="J45" s="1238"/>
      <c r="K45" s="227"/>
      <c r="L45" s="227"/>
      <c r="M45" s="227"/>
      <c r="N45" s="227"/>
      <c r="O45" s="227"/>
      <c r="P45" s="73"/>
      <c r="Q45" s="169"/>
      <c r="R45" s="169"/>
      <c r="S45" s="1084"/>
      <c r="T45" s="171"/>
      <c r="U45" s="171"/>
      <c r="V45" s="154"/>
      <c r="W45" s="154"/>
      <c r="X45" s="154"/>
      <c r="Y45" s="154"/>
      <c r="Z45" s="154"/>
    </row>
    <row r="46" spans="1:27" s="983" customFormat="1" ht="12" customHeight="1">
      <c r="A46" s="87" t="s">
        <v>36</v>
      </c>
      <c r="B46" s="6"/>
      <c r="C46" s="1239"/>
      <c r="D46" s="226"/>
      <c r="E46" s="226"/>
      <c r="F46" s="226"/>
      <c r="G46" s="226"/>
      <c r="H46" s="226"/>
      <c r="I46" s="226"/>
      <c r="J46" s="1238"/>
      <c r="K46" s="228"/>
      <c r="L46" s="228"/>
      <c r="M46" s="228"/>
      <c r="N46" s="1240"/>
      <c r="O46" s="1240"/>
      <c r="P46" s="981"/>
      <c r="Q46" s="36"/>
      <c r="R46" s="36"/>
      <c r="S46" s="981"/>
      <c r="T46" s="981"/>
      <c r="U46" s="981"/>
      <c r="V46" s="154"/>
      <c r="W46" s="154"/>
      <c r="X46" s="154"/>
      <c r="Y46" s="154"/>
      <c r="Z46" s="154"/>
    </row>
    <row r="47" spans="1:27" s="982" customFormat="1" ht="12" customHeight="1">
      <c r="A47" s="147" t="s">
        <v>50</v>
      </c>
      <c r="B47" s="144"/>
      <c r="C47" s="1241"/>
      <c r="D47" s="1241"/>
      <c r="E47" s="1241"/>
      <c r="F47" s="1242">
        <v>25598</v>
      </c>
      <c r="G47" s="1242">
        <v>240515.82201100001</v>
      </c>
      <c r="H47" s="1242">
        <v>267846.70574</v>
      </c>
      <c r="I47" s="1242">
        <v>271274.38912340003</v>
      </c>
      <c r="J47" s="1243">
        <v>0</v>
      </c>
      <c r="K47" s="1472">
        <v>1219168.6357900347</v>
      </c>
      <c r="L47" s="1473">
        <v>1819506.4950544201</v>
      </c>
      <c r="M47" s="1473">
        <v>1893874.3216433204</v>
      </c>
      <c r="N47" s="1473">
        <v>2374278.7679987452</v>
      </c>
      <c r="O47" s="1474">
        <v>2637358.1955346977</v>
      </c>
      <c r="P47" s="1088"/>
      <c r="Q47" s="1086"/>
      <c r="R47" s="1087"/>
      <c r="S47" s="1089"/>
      <c r="T47" s="986"/>
      <c r="U47" s="987"/>
      <c r="V47" s="154"/>
      <c r="W47" s="154"/>
      <c r="X47" s="154"/>
      <c r="Y47" s="154"/>
      <c r="Z47" s="154"/>
    </row>
    <row r="48" spans="1:27" s="15" customFormat="1" ht="5.45" customHeight="1">
      <c r="A48" s="23"/>
      <c r="B48" s="6"/>
      <c r="C48" s="226"/>
      <c r="D48" s="226"/>
      <c r="E48" s="226"/>
      <c r="F48" s="226"/>
      <c r="G48" s="226"/>
      <c r="H48" s="226"/>
      <c r="I48" s="226"/>
      <c r="J48" s="1238"/>
      <c r="K48" s="227"/>
      <c r="L48" s="227"/>
      <c r="M48" s="227"/>
      <c r="N48" s="227"/>
      <c r="O48" s="227"/>
      <c r="P48" s="73"/>
      <c r="Q48" s="169"/>
      <c r="R48" s="169"/>
      <c r="S48" s="170"/>
      <c r="T48" s="171"/>
      <c r="U48" s="171"/>
      <c r="V48" s="154"/>
      <c r="W48" s="154"/>
      <c r="X48" s="154"/>
      <c r="Y48" s="154"/>
      <c r="Z48" s="154"/>
    </row>
    <row r="49" spans="1:26" s="994" customFormat="1" ht="12" customHeight="1">
      <c r="A49" s="142" t="s">
        <v>51</v>
      </c>
      <c r="B49" s="2"/>
      <c r="C49" s="229"/>
      <c r="D49" s="229"/>
      <c r="E49" s="229"/>
      <c r="F49" s="229"/>
      <c r="G49" s="229"/>
      <c r="H49" s="229"/>
      <c r="I49" s="229"/>
      <c r="J49" s="1244"/>
      <c r="K49" s="230"/>
      <c r="L49" s="230"/>
      <c r="M49" s="230"/>
      <c r="N49" s="1245"/>
      <c r="O49" s="1245"/>
      <c r="P49" s="997"/>
      <c r="Q49" s="41"/>
      <c r="R49" s="41"/>
      <c r="S49" s="997"/>
      <c r="T49" s="997"/>
      <c r="U49" s="997"/>
      <c r="V49" s="154"/>
      <c r="W49" s="154"/>
      <c r="X49" s="154"/>
      <c r="Y49" s="154"/>
      <c r="Z49" s="154"/>
    </row>
    <row r="50" spans="1:26" s="15" customFormat="1" ht="12" customHeight="1">
      <c r="A50" s="53" t="s">
        <v>52</v>
      </c>
      <c r="B50" s="54"/>
      <c r="C50" s="1246"/>
      <c r="D50" s="1246"/>
      <c r="E50" s="1246"/>
      <c r="F50" s="1246"/>
      <c r="G50" s="1246"/>
      <c r="H50" s="1246"/>
      <c r="I50" s="1246"/>
      <c r="J50" s="1247"/>
      <c r="K50" s="1213">
        <v>3128885.5592856128</v>
      </c>
      <c r="L50" s="1214">
        <v>3874213.512540678</v>
      </c>
      <c r="M50" s="1214">
        <v>4079787.7570320549</v>
      </c>
      <c r="N50" s="1214">
        <v>4363715.5712558674</v>
      </c>
      <c r="O50" s="1215">
        <v>4630414.8416333012</v>
      </c>
      <c r="P50" s="55"/>
      <c r="Q50" s="1091"/>
      <c r="R50" s="1092"/>
      <c r="S50" s="1094"/>
      <c r="T50" s="56"/>
      <c r="U50" s="57"/>
      <c r="V50" s="154"/>
      <c r="W50" s="154"/>
      <c r="X50" s="154"/>
      <c r="Y50" s="154"/>
      <c r="Z50" s="154"/>
    </row>
    <row r="51" spans="1:26" s="15" customFormat="1" ht="12" customHeight="1">
      <c r="A51" s="58" t="s">
        <v>53</v>
      </c>
      <c r="B51" s="54"/>
      <c r="C51" s="1199"/>
      <c r="D51" s="1199"/>
      <c r="E51" s="1199"/>
      <c r="F51" s="1199"/>
      <c r="G51" s="1199"/>
      <c r="H51" s="1199"/>
      <c r="I51" s="1199"/>
      <c r="J51" s="1248"/>
      <c r="K51" s="1202">
        <v>2748341.4066363098</v>
      </c>
      <c r="L51" s="1203">
        <v>3278717.5586886909</v>
      </c>
      <c r="M51" s="1203">
        <v>2820794.7780088233</v>
      </c>
      <c r="N51" s="1203">
        <v>3098794.8191928025</v>
      </c>
      <c r="O51" s="1204">
        <v>3407405.3578552492</v>
      </c>
      <c r="P51" s="55"/>
      <c r="Q51" s="1095"/>
      <c r="R51" s="1096"/>
      <c r="S51" s="1098"/>
      <c r="T51" s="46"/>
      <c r="U51" s="47"/>
      <c r="V51" s="154"/>
      <c r="W51" s="154"/>
      <c r="X51" s="154"/>
      <c r="Y51" s="154"/>
      <c r="Z51" s="154"/>
    </row>
    <row r="52" spans="1:26" s="15" customFormat="1" ht="12" customHeight="1">
      <c r="A52" s="159" t="s">
        <v>54</v>
      </c>
      <c r="B52" s="54"/>
      <c r="C52" s="1249"/>
      <c r="D52" s="1249"/>
      <c r="E52" s="1249"/>
      <c r="F52" s="1249"/>
      <c r="G52" s="1249"/>
      <c r="H52" s="1249"/>
      <c r="I52" s="1249"/>
      <c r="J52" s="1250"/>
      <c r="K52" s="1360">
        <v>1657123.2436199191</v>
      </c>
      <c r="L52" s="1361">
        <v>1646603.7388302083</v>
      </c>
      <c r="M52" s="1361">
        <v>1696847.2079748586</v>
      </c>
      <c r="N52" s="1361">
        <v>1715152.3386245298</v>
      </c>
      <c r="O52" s="1362">
        <v>1729525.7346920553</v>
      </c>
      <c r="P52" s="73"/>
      <c r="Q52" s="1099"/>
      <c r="R52" s="1100"/>
      <c r="S52" s="1101"/>
      <c r="T52" s="75"/>
      <c r="U52" s="76"/>
      <c r="V52" s="154"/>
      <c r="W52" s="154"/>
      <c r="X52" s="154"/>
      <c r="Y52" s="154"/>
      <c r="Z52" s="154"/>
    </row>
    <row r="53" spans="1:26" s="15" customFormat="1" ht="5.45" customHeight="1">
      <c r="A53" s="23"/>
      <c r="B53" s="6"/>
      <c r="C53" s="226"/>
      <c r="D53" s="226"/>
      <c r="E53" s="226"/>
      <c r="F53" s="226"/>
      <c r="G53" s="226"/>
      <c r="H53" s="226"/>
      <c r="I53" s="226"/>
      <c r="J53" s="1238"/>
      <c r="K53" s="227"/>
      <c r="L53" s="227"/>
      <c r="M53" s="227"/>
      <c r="N53" s="227"/>
      <c r="O53" s="227"/>
      <c r="P53" s="73"/>
      <c r="Q53" s="169"/>
      <c r="R53" s="169"/>
      <c r="S53" s="170"/>
      <c r="T53" s="171"/>
      <c r="U53" s="171"/>
      <c r="V53" s="154"/>
      <c r="W53" s="154"/>
      <c r="X53" s="154"/>
      <c r="Y53" s="154"/>
      <c r="Z53" s="154"/>
    </row>
    <row r="54" spans="1:26" s="994" customFormat="1" ht="12" customHeight="1">
      <c r="A54" s="142" t="s">
        <v>37</v>
      </c>
      <c r="B54" s="2"/>
      <c r="C54" s="229"/>
      <c r="D54" s="229"/>
      <c r="E54" s="229"/>
      <c r="F54" s="229"/>
      <c r="G54" s="229"/>
      <c r="H54" s="229"/>
      <c r="I54" s="229"/>
      <c r="J54" s="1244"/>
      <c r="K54" s="230"/>
      <c r="L54" s="230"/>
      <c r="M54" s="230"/>
      <c r="N54" s="230"/>
      <c r="O54" s="230"/>
      <c r="P54" s="997"/>
      <c r="Q54" s="41"/>
      <c r="R54" s="41"/>
      <c r="S54" s="997"/>
      <c r="T54" s="997"/>
      <c r="U54" s="997"/>
      <c r="V54" s="154"/>
      <c r="W54" s="154"/>
      <c r="X54" s="154"/>
      <c r="Y54" s="154"/>
      <c r="Z54" s="154"/>
    </row>
    <row r="55" spans="1:26" s="1002" customFormat="1" ht="12" customHeight="1">
      <c r="A55" s="143" t="s">
        <v>47</v>
      </c>
      <c r="B55" s="144"/>
      <c r="C55" s="1251"/>
      <c r="D55" s="1252"/>
      <c r="E55" s="1252"/>
      <c r="F55" s="1252"/>
      <c r="G55" s="1252"/>
      <c r="H55" s="1252"/>
      <c r="I55" s="1253"/>
      <c r="J55" s="1254"/>
      <c r="K55" s="1251"/>
      <c r="L55" s="1252"/>
      <c r="M55" s="1252"/>
      <c r="N55" s="1253"/>
      <c r="O55" s="1255"/>
      <c r="P55" s="998"/>
      <c r="Q55" s="1102"/>
      <c r="R55" s="1103"/>
      <c r="S55" s="1107"/>
      <c r="T55" s="1107"/>
      <c r="U55" s="1108"/>
      <c r="V55" s="154"/>
      <c r="W55" s="154"/>
      <c r="X55" s="154"/>
      <c r="Y55" s="154"/>
      <c r="Z55" s="154"/>
    </row>
    <row r="56" spans="1:26" s="15" customFormat="1" ht="12" customHeight="1">
      <c r="A56" s="58" t="s">
        <v>38</v>
      </c>
      <c r="B56" s="54"/>
      <c r="C56" s="1198"/>
      <c r="D56" s="1199"/>
      <c r="E56" s="1199"/>
      <c r="F56" s="1199"/>
      <c r="G56" s="1199"/>
      <c r="H56" s="1199"/>
      <c r="I56" s="1199"/>
      <c r="J56" s="1256"/>
      <c r="K56" s="1198"/>
      <c r="L56" s="1199"/>
      <c r="M56" s="1199"/>
      <c r="N56" s="1199"/>
      <c r="O56" s="1257"/>
      <c r="P56" s="55"/>
      <c r="Q56" s="1042"/>
      <c r="R56" s="1043"/>
      <c r="S56" s="1111"/>
      <c r="T56" s="1111"/>
      <c r="U56" s="1112"/>
      <c r="V56" s="154"/>
      <c r="W56" s="154"/>
      <c r="X56" s="154"/>
      <c r="Y56" s="154"/>
      <c r="Z56" s="154"/>
    </row>
    <row r="57" spans="1:26" s="15" customFormat="1" ht="12" customHeight="1">
      <c r="A57" s="159" t="s">
        <v>48</v>
      </c>
      <c r="B57" s="54"/>
      <c r="C57" s="1258"/>
      <c r="D57" s="1249"/>
      <c r="E57" s="1249"/>
      <c r="F57" s="1249"/>
      <c r="G57" s="1249"/>
      <c r="H57" s="1249"/>
      <c r="I57" s="1249"/>
      <c r="J57" s="1259"/>
      <c r="K57" s="1258"/>
      <c r="L57" s="1249"/>
      <c r="M57" s="1249"/>
      <c r="N57" s="1249"/>
      <c r="O57" s="1260"/>
      <c r="P57" s="73"/>
      <c r="Q57" s="975"/>
      <c r="R57" s="976"/>
      <c r="S57" s="978"/>
      <c r="T57" s="979"/>
      <c r="U57" s="980"/>
      <c r="V57" s="154"/>
      <c r="W57" s="154"/>
      <c r="X57" s="154"/>
      <c r="Y57" s="154"/>
      <c r="Z57" s="154"/>
    </row>
    <row r="58" spans="1:26" ht="12" customHeight="1">
      <c r="A58" s="160"/>
      <c r="B58" s="161"/>
      <c r="C58" s="235"/>
      <c r="D58" s="235"/>
      <c r="E58" s="235"/>
      <c r="F58" s="235"/>
      <c r="G58" s="235"/>
      <c r="H58" s="235"/>
      <c r="I58" s="235"/>
      <c r="J58" s="1261"/>
      <c r="K58" s="236"/>
      <c r="L58" s="236"/>
      <c r="M58" s="236"/>
      <c r="N58" s="1262"/>
      <c r="O58" s="1262"/>
      <c r="P58" s="1116"/>
      <c r="Q58" s="162"/>
      <c r="R58" s="162"/>
      <c r="S58" s="1006"/>
      <c r="T58" s="1006"/>
      <c r="U58" s="1006"/>
      <c r="V58" s="154"/>
      <c r="W58" s="154"/>
      <c r="X58" s="154"/>
      <c r="Y58" s="154"/>
      <c r="Z58" s="154"/>
    </row>
    <row r="59" spans="1:26" ht="15.6" customHeight="1">
      <c r="A59" s="21" t="s">
        <v>16</v>
      </c>
      <c r="B59" s="21"/>
      <c r="C59" s="218"/>
      <c r="D59" s="218"/>
      <c r="E59" s="218"/>
      <c r="F59" s="218"/>
      <c r="G59" s="218"/>
      <c r="H59" s="218"/>
      <c r="I59" s="218"/>
      <c r="J59" s="1212"/>
      <c r="K59" s="219"/>
      <c r="L59" s="219"/>
      <c r="M59" s="219"/>
      <c r="N59" s="219"/>
      <c r="O59" s="220"/>
      <c r="P59" s="24"/>
      <c r="Q59" s="23"/>
      <c r="R59" s="23"/>
      <c r="S59" s="25"/>
      <c r="T59" s="25"/>
      <c r="U59" s="25"/>
      <c r="V59" s="154"/>
      <c r="W59" s="154"/>
      <c r="X59" s="154"/>
      <c r="Y59" s="154"/>
      <c r="Z59" s="154"/>
    </row>
    <row r="60" spans="1:26" ht="12" customHeight="1">
      <c r="A60" s="80" t="s">
        <v>17</v>
      </c>
      <c r="B60" s="54"/>
      <c r="C60" s="207"/>
      <c r="D60" s="208"/>
      <c r="E60" s="208"/>
      <c r="F60" s="208"/>
      <c r="G60" s="208"/>
      <c r="H60" s="208"/>
      <c r="I60" s="1214"/>
      <c r="J60" s="1224"/>
      <c r="K60" s="1213"/>
      <c r="L60" s="1214"/>
      <c r="M60" s="1214"/>
      <c r="N60" s="1214"/>
      <c r="O60" s="1215"/>
      <c r="P60" s="35"/>
      <c r="Q60" s="1059"/>
      <c r="R60" s="1060"/>
      <c r="S60" s="1117"/>
      <c r="T60" s="44"/>
      <c r="U60" s="45"/>
      <c r="V60" s="154"/>
      <c r="W60" s="154"/>
      <c r="X60" s="154"/>
      <c r="Y60" s="154"/>
      <c r="Z60" s="154"/>
    </row>
    <row r="61" spans="1:26" s="168" customFormat="1" ht="12" customHeight="1">
      <c r="A61" s="172" t="s">
        <v>18</v>
      </c>
      <c r="B61" s="83"/>
      <c r="C61" s="194">
        <f>C18-C60</f>
        <v>22237229.971256528</v>
      </c>
      <c r="D61" s="195">
        <f t="shared" ref="D61:F61" si="29">D18-D60</f>
        <v>22981531.119795762</v>
      </c>
      <c r="E61" s="195">
        <f t="shared" si="29"/>
        <v>22717244.693737894</v>
      </c>
      <c r="F61" s="195">
        <f t="shared" si="29"/>
        <v>24393391.513434533</v>
      </c>
      <c r="G61" s="195">
        <f t="shared" ref="G61:J61" si="30">G18-G60</f>
        <v>25233563.987948664</v>
      </c>
      <c r="H61" s="195">
        <f t="shared" si="30"/>
        <v>27081476.833769988</v>
      </c>
      <c r="I61" s="195">
        <f t="shared" si="30"/>
        <v>27850859.695864256</v>
      </c>
      <c r="J61" s="1226">
        <f t="shared" si="30"/>
        <v>30227420.465623528</v>
      </c>
      <c r="K61" s="194">
        <f>K18-K60</f>
        <v>38940568.197491616</v>
      </c>
      <c r="L61" s="195">
        <f t="shared" ref="L61:O61" si="31">L18-L60</f>
        <v>43680648.449227683</v>
      </c>
      <c r="M61" s="195">
        <f t="shared" si="31"/>
        <v>48513028.254171118</v>
      </c>
      <c r="N61" s="195">
        <f t="shared" si="31"/>
        <v>52840948.968672313</v>
      </c>
      <c r="O61" s="196">
        <f t="shared" si="31"/>
        <v>56982629.08709766</v>
      </c>
      <c r="P61" s="84"/>
      <c r="Q61" s="173"/>
      <c r="R61" s="174"/>
      <c r="S61" s="1007"/>
      <c r="T61" s="85"/>
      <c r="U61" s="86"/>
      <c r="V61" s="154"/>
      <c r="W61" s="154"/>
      <c r="X61" s="154"/>
      <c r="Y61" s="154"/>
      <c r="Z61" s="154"/>
    </row>
    <row r="62" spans="1:26" s="93" customFormat="1" ht="12" customHeight="1">
      <c r="A62" s="23"/>
      <c r="B62" s="6"/>
      <c r="C62" s="226"/>
      <c r="D62" s="226"/>
      <c r="E62" s="226"/>
      <c r="F62" s="226"/>
      <c r="G62" s="226"/>
      <c r="H62" s="226"/>
      <c r="I62" s="226"/>
      <c r="J62" s="1238"/>
      <c r="K62" s="237"/>
      <c r="L62" s="237"/>
      <c r="M62" s="237"/>
      <c r="N62" s="237"/>
      <c r="O62" s="237"/>
      <c r="P62" s="78"/>
      <c r="Q62" s="79"/>
      <c r="R62" s="79"/>
      <c r="S62" s="77"/>
      <c r="T62" s="77"/>
      <c r="U62" s="77"/>
      <c r="V62" s="154"/>
      <c r="W62" s="154"/>
      <c r="X62" s="154"/>
      <c r="Y62" s="154"/>
      <c r="Z62" s="154"/>
    </row>
    <row r="63" spans="1:26" ht="15.6" customHeight="1">
      <c r="A63" s="21" t="s">
        <v>19</v>
      </c>
      <c r="B63" s="21"/>
      <c r="C63" s="218"/>
      <c r="D63" s="218"/>
      <c r="E63" s="218"/>
      <c r="F63" s="218"/>
      <c r="G63" s="218"/>
      <c r="H63" s="218"/>
      <c r="I63" s="218"/>
      <c r="J63" s="1212"/>
      <c r="K63" s="219"/>
      <c r="L63" s="219"/>
      <c r="M63" s="219"/>
      <c r="N63" s="219"/>
      <c r="O63" s="220"/>
      <c r="P63" s="24"/>
      <c r="Q63" s="23"/>
      <c r="R63" s="23"/>
      <c r="S63" s="25"/>
      <c r="T63" s="25"/>
      <c r="U63" s="25"/>
      <c r="V63" s="154"/>
      <c r="W63" s="154"/>
      <c r="X63" s="154"/>
      <c r="Y63" s="154"/>
      <c r="Z63" s="154"/>
    </row>
    <row r="64" spans="1:26" s="106" customFormat="1" ht="12" customHeight="1">
      <c r="A64" s="53" t="s">
        <v>39</v>
      </c>
      <c r="B64" s="6"/>
      <c r="C64" s="239">
        <f>'T1'!C64</f>
        <v>5.7000000000000002E-2</v>
      </c>
      <c r="D64" s="238">
        <f>'T1'!D64</f>
        <v>1.7000000000000001E-2</v>
      </c>
      <c r="E64" s="238">
        <f>'T1'!E64</f>
        <v>2.0000000000000001E-4</v>
      </c>
      <c r="F64" s="238">
        <f>'T1'!F64</f>
        <v>1E-3</v>
      </c>
      <c r="G64" s="238">
        <f>'T1'!G64</f>
        <v>4.0000000000000001E-3</v>
      </c>
      <c r="H64" s="238">
        <f>'T1'!H64</f>
        <v>2.4E-2</v>
      </c>
      <c r="I64" s="238">
        <f>'T1'!I64</f>
        <v>2.9000000000000001E-2</v>
      </c>
      <c r="J64" s="1263">
        <f>'T1'!J64</f>
        <v>3.1E-2</v>
      </c>
      <c r="K64" s="239">
        <f>'T1'!K64</f>
        <v>3.1E-2</v>
      </c>
      <c r="L64" s="238">
        <f>'T1'!L64</f>
        <v>0.03</v>
      </c>
      <c r="M64" s="238">
        <f>'T1'!M64</f>
        <v>0.03</v>
      </c>
      <c r="N64" s="238">
        <f>'T1'!N64</f>
        <v>0.03</v>
      </c>
      <c r="O64" s="240">
        <f>'T1'!O64</f>
        <v>0.03</v>
      </c>
      <c r="P64" s="91"/>
      <c r="Q64" s="88"/>
      <c r="R64" s="89"/>
      <c r="S64" s="89"/>
      <c r="T64" s="89"/>
      <c r="U64" s="92"/>
      <c r="V64" s="154"/>
      <c r="W64" s="154"/>
      <c r="X64" s="154"/>
      <c r="Y64" s="154"/>
      <c r="Z64" s="154"/>
    </row>
    <row r="65" spans="1:26" s="93" customFormat="1" ht="12" customHeight="1">
      <c r="A65" s="58" t="s">
        <v>40</v>
      </c>
      <c r="B65" s="6"/>
      <c r="C65" s="242">
        <f>'T1'!C65</f>
        <v>95.526628463527331</v>
      </c>
      <c r="D65" s="241">
        <f>'T1'!D65</f>
        <v>97.15058114740728</v>
      </c>
      <c r="E65" s="241">
        <f>'T1'!E65</f>
        <v>97.170011263636766</v>
      </c>
      <c r="F65" s="241">
        <f>'T1'!F65</f>
        <v>97.267181274900395</v>
      </c>
      <c r="G65" s="241">
        <f>'T1'!G65</f>
        <v>97.65625</v>
      </c>
      <c r="H65" s="241">
        <f>'T1'!H65</f>
        <v>100</v>
      </c>
      <c r="I65" s="241">
        <f>'T1'!I65</f>
        <v>102.89999999999999</v>
      </c>
      <c r="J65" s="1264">
        <f>'T1'!J65</f>
        <v>106.08989999999999</v>
      </c>
      <c r="K65" s="242">
        <f>'T1'!K65</f>
        <v>109.37868689999998</v>
      </c>
      <c r="L65" s="241">
        <f>'T1'!L65</f>
        <v>112.66004750699997</v>
      </c>
      <c r="M65" s="241">
        <f>'T1'!M65</f>
        <v>116.03984893220998</v>
      </c>
      <c r="N65" s="241">
        <f>'T1'!N65</f>
        <v>119.52104440017628</v>
      </c>
      <c r="O65" s="243">
        <f>'T1'!O65</f>
        <v>123.10667573218157</v>
      </c>
      <c r="P65" s="97"/>
      <c r="Q65" s="94"/>
      <c r="R65" s="95"/>
      <c r="S65" s="95"/>
      <c r="T65" s="95"/>
      <c r="U65" s="98"/>
      <c r="V65" s="154"/>
      <c r="W65" s="154"/>
      <c r="X65" s="154"/>
      <c r="Y65" s="154"/>
      <c r="Z65" s="154"/>
    </row>
    <row r="66" spans="1:26" s="93" customFormat="1" ht="12" customHeight="1">
      <c r="A66" s="99" t="s">
        <v>41</v>
      </c>
      <c r="B66" s="100"/>
      <c r="C66" s="200">
        <f>((C61-C15-C16)/(C65/100))+C15+C16</f>
        <v>23131175.349572591</v>
      </c>
      <c r="D66" s="189">
        <f t="shared" ref="D66" si="32">((D61-D15-D16)/(D65/100))+D15+D16</f>
        <v>23522738.440460846</v>
      </c>
      <c r="E66" s="189">
        <f t="shared" ref="E66" si="33">((E61-E15-E16)/(E65/100))+E15+E16</f>
        <v>23273642.382508345</v>
      </c>
      <c r="F66" s="189">
        <f t="shared" ref="F66" si="34">((F61-F15-F16)/(F65/100))+F15+F16</f>
        <v>24973409.514596641</v>
      </c>
      <c r="G66" s="189">
        <f t="shared" ref="G66" si="35">((G61-G15-G16)/(G65/100))+G15+G16</f>
        <v>25735777.515320551</v>
      </c>
      <c r="H66" s="189">
        <f t="shared" ref="H66" si="36">((H61-H15-H16)/(H65/100))+H15+H16</f>
        <v>27081476.833769988</v>
      </c>
      <c r="I66" s="189">
        <f t="shared" ref="I66" si="37">((I61-I15-I16)/(I65/100))+I15+I16</f>
        <v>27201150.766919076</v>
      </c>
      <c r="J66" s="1209">
        <f t="shared" ref="J66" si="38">((J61-J15-J16)/(J65/100))+J15+J16</f>
        <v>28774381.123567723</v>
      </c>
      <c r="K66" s="200">
        <f>((K61-K15-K16)/(K65/100))+K15+K16</f>
        <v>36041646.482380226</v>
      </c>
      <c r="L66" s="189">
        <f t="shared" ref="L66:N66" si="39">((L61-L15-L16)/(L65/100))+L15+L16</f>
        <v>39489421.346697278</v>
      </c>
      <c r="M66" s="189">
        <f t="shared" si="39"/>
        <v>42742192.742267124</v>
      </c>
      <c r="N66" s="189">
        <f t="shared" si="39"/>
        <v>45416035.939456448</v>
      </c>
      <c r="O66" s="190">
        <f>((O61-O15-O16)/(O65/100))+O15+O16</f>
        <v>47789814.966869175</v>
      </c>
      <c r="P66" s="103"/>
      <c r="Q66" s="164"/>
      <c r="R66" s="165"/>
      <c r="S66" s="1118"/>
      <c r="T66" s="104"/>
      <c r="U66" s="105"/>
      <c r="V66" s="154"/>
      <c r="W66" s="154"/>
      <c r="X66" s="154"/>
      <c r="Y66" s="154"/>
      <c r="Z66" s="154"/>
    </row>
    <row r="67" spans="1:26" s="93" customFormat="1" ht="12" customHeight="1">
      <c r="A67" s="107" t="s">
        <v>7</v>
      </c>
      <c r="B67" s="6"/>
      <c r="C67" s="49"/>
      <c r="D67" s="51">
        <f>D66/C66-1</f>
        <v>1.6927937511635793E-2</v>
      </c>
      <c r="E67" s="51">
        <f t="shared" ref="E67" si="40">E66/D66-1</f>
        <v>-1.0589585841928928E-2</v>
      </c>
      <c r="F67" s="51">
        <f t="shared" ref="F67" si="41">F66/E66-1</f>
        <v>7.3033997178103105E-2</v>
      </c>
      <c r="G67" s="51">
        <f t="shared" ref="G67" si="42">G66/F66-1</f>
        <v>3.0527189340258776E-2</v>
      </c>
      <c r="H67" s="51">
        <f t="shared" ref="H67" si="43">H66/G66-1</f>
        <v>5.2289048490893331E-2</v>
      </c>
      <c r="I67" s="51">
        <f t="shared" ref="I67" si="44">I66/H66-1</f>
        <v>4.4190327537771967E-3</v>
      </c>
      <c r="J67" s="1119">
        <f t="shared" ref="J67" si="45">J66/I66-1</f>
        <v>5.7836904406336487E-2</v>
      </c>
      <c r="K67" s="49">
        <f>K66/J66-1</f>
        <v>0.25256026628702122</v>
      </c>
      <c r="L67" s="51">
        <f>L66/K66-1</f>
        <v>9.5660859056552194E-2</v>
      </c>
      <c r="M67" s="51">
        <f t="shared" ref="M67:O67" si="46">M66/L66-1</f>
        <v>8.2370702953891151E-2</v>
      </c>
      <c r="N67" s="51">
        <f t="shared" si="46"/>
        <v>6.2557464314300315E-2</v>
      </c>
      <c r="O67" s="108">
        <f t="shared" si="46"/>
        <v>5.2267420049102897E-2</v>
      </c>
      <c r="P67" s="50"/>
      <c r="Q67" s="49"/>
      <c r="R67" s="51"/>
      <c r="S67" s="51"/>
      <c r="T67" s="51"/>
      <c r="U67" s="52"/>
      <c r="V67" s="154"/>
      <c r="W67" s="154"/>
      <c r="X67" s="154"/>
      <c r="Y67" s="154"/>
      <c r="Z67" s="154"/>
    </row>
    <row r="68" spans="1:26" s="93" customFormat="1" ht="12" customHeight="1">
      <c r="A68" s="109" t="s">
        <v>20</v>
      </c>
      <c r="B68" s="4"/>
      <c r="C68" s="110">
        <f>'T1'!C68</f>
        <v>2023.64869</v>
      </c>
      <c r="D68" s="111">
        <f>'T1'!D68</f>
        <v>2101.1860000000001</v>
      </c>
      <c r="E68" s="111">
        <f>'T1'!E68</f>
        <v>2407.7419199999999</v>
      </c>
      <c r="F68" s="111">
        <f>'T1'!F68</f>
        <v>2695.9443000000001</v>
      </c>
      <c r="G68" s="111">
        <f>'T1'!G68</f>
        <v>2790.2109999999998</v>
      </c>
      <c r="H68" s="111">
        <f>'T1'!H68</f>
        <v>2973.3229999999999</v>
      </c>
      <c r="I68" s="111">
        <f>'T1'!I68</f>
        <v>3236.5168924</v>
      </c>
      <c r="J68" s="1120">
        <f>'T1'!J68</f>
        <v>3402.0282999999999</v>
      </c>
      <c r="K68" s="110">
        <f>'T1'!K68</f>
        <v>3596.6840000000002</v>
      </c>
      <c r="L68" s="111">
        <f>'T1'!L68</f>
        <v>3750.827600000001</v>
      </c>
      <c r="M68" s="111">
        <f>'T1'!M68</f>
        <v>3892.1259000000009</v>
      </c>
      <c r="N68" s="111">
        <f>'T1'!N68</f>
        <v>4031.4480000000008</v>
      </c>
      <c r="O68" s="112">
        <f>'T1'!O68</f>
        <v>4172.7463000000007</v>
      </c>
      <c r="P68" s="84"/>
      <c r="Q68" s="1121"/>
      <c r="R68" s="1122"/>
      <c r="S68" s="1123"/>
      <c r="T68" s="104"/>
      <c r="U68" s="105"/>
      <c r="V68" s="154"/>
      <c r="W68" s="154"/>
      <c r="X68" s="154"/>
      <c r="Y68" s="154"/>
      <c r="Z68" s="154"/>
    </row>
    <row r="69" spans="1:26" s="93" customFormat="1" ht="12" customHeight="1">
      <c r="A69" s="107" t="s">
        <v>7</v>
      </c>
      <c r="B69" s="4"/>
      <c r="C69" s="49"/>
      <c r="D69" s="51">
        <f>D68/C68-1</f>
        <v>3.8315598148609631E-2</v>
      </c>
      <c r="E69" s="51">
        <f t="shared" ref="E69" si="47">E68/D68-1</f>
        <v>0.14589661267493681</v>
      </c>
      <c r="F69" s="51">
        <f t="shared" ref="F69" si="48">F68/E68-1</f>
        <v>0.11969820253825225</v>
      </c>
      <c r="G69" s="51">
        <f t="shared" ref="G69" si="49">G68/F68-1</f>
        <v>3.4966115583322521E-2</v>
      </c>
      <c r="H69" s="51">
        <f t="shared" ref="H69" si="50">H68/G68-1</f>
        <v>6.5626578061659169E-2</v>
      </c>
      <c r="I69" s="51">
        <f t="shared" ref="I69" si="51">I68/H68-1</f>
        <v>8.8518432877961795E-2</v>
      </c>
      <c r="J69" s="1119">
        <f t="shared" ref="J69" si="52">J68/I68-1</f>
        <v>5.1138743625486427E-2</v>
      </c>
      <c r="K69" s="49">
        <f>K68/J68-1</f>
        <v>5.7217542840546143E-2</v>
      </c>
      <c r="L69" s="51">
        <f>L68/K68-1</f>
        <v>4.2857142857143149E-2</v>
      </c>
      <c r="M69" s="51">
        <f t="shared" ref="M69" si="53">M68/L68-1</f>
        <v>3.7671232876712368E-2</v>
      </c>
      <c r="N69" s="51">
        <f t="shared" ref="N69" si="54">N68/M68-1</f>
        <v>3.5795887281035776E-2</v>
      </c>
      <c r="O69" s="108">
        <f t="shared" ref="O69" si="55">O68/N68-1</f>
        <v>3.5049019607843013E-2</v>
      </c>
      <c r="P69" s="50"/>
      <c r="Q69" s="49"/>
      <c r="R69" s="51"/>
      <c r="S69" s="176"/>
      <c r="T69" s="51"/>
      <c r="U69" s="52"/>
      <c r="V69" s="154"/>
      <c r="W69" s="154"/>
      <c r="X69" s="154"/>
      <c r="Y69" s="154"/>
      <c r="Z69" s="154"/>
    </row>
    <row r="70" spans="1:26" s="93" customFormat="1" ht="12" customHeight="1">
      <c r="A70" s="109" t="s">
        <v>44</v>
      </c>
      <c r="B70" s="4"/>
      <c r="C70" s="113">
        <f t="shared" ref="C70" si="56">C66/C68</f>
        <v>11430.430323146946</v>
      </c>
      <c r="D70" s="114">
        <f>D66/D68</f>
        <v>11194.981520179957</v>
      </c>
      <c r="E70" s="114">
        <f t="shared" ref="E70:F70" si="57">E66/E68</f>
        <v>9666.1698619710642</v>
      </c>
      <c r="F70" s="114">
        <f t="shared" si="57"/>
        <v>9263.3254754546087</v>
      </c>
      <c r="G70" s="114">
        <f t="shared" ref="G70:J70" si="58">G66/G68</f>
        <v>9223.5954611749985</v>
      </c>
      <c r="H70" s="114">
        <f t="shared" si="58"/>
        <v>9108.1516652479368</v>
      </c>
      <c r="I70" s="114">
        <f t="shared" si="58"/>
        <v>8404.4519683468698</v>
      </c>
      <c r="J70" s="1124">
        <f t="shared" si="58"/>
        <v>8458.0075725906572</v>
      </c>
      <c r="K70" s="113">
        <f t="shared" ref="K70" si="59">K66/K68</f>
        <v>10020.798736386134</v>
      </c>
      <c r="L70" s="114">
        <f>L66/L68</f>
        <v>10528.188858026231</v>
      </c>
      <c r="M70" s="114">
        <f t="shared" ref="M70:O70" si="60">M66/M68</f>
        <v>10981.708670386823</v>
      </c>
      <c r="N70" s="114">
        <f t="shared" si="60"/>
        <v>11265.44009483849</v>
      </c>
      <c r="O70" s="115">
        <f t="shared" si="60"/>
        <v>11452.844609045407</v>
      </c>
      <c r="P70" s="116"/>
      <c r="Q70" s="1019"/>
      <c r="R70" s="117"/>
      <c r="S70" s="178"/>
      <c r="T70" s="104"/>
      <c r="U70" s="105"/>
      <c r="V70" s="154"/>
      <c r="W70" s="154"/>
      <c r="X70" s="154"/>
      <c r="Y70" s="154"/>
      <c r="Z70" s="154"/>
    </row>
    <row r="71" spans="1:26" ht="12" customHeight="1">
      <c r="A71" s="118" t="s">
        <v>7</v>
      </c>
      <c r="B71" s="4"/>
      <c r="C71" s="119"/>
      <c r="D71" s="120">
        <f>+D70/C70-1</f>
        <v>-2.0598419859154227E-2</v>
      </c>
      <c r="E71" s="120">
        <f t="shared" ref="E71:O71" si="61">+E70/D70-1</f>
        <v>-0.13656223151892422</v>
      </c>
      <c r="F71" s="120">
        <f t="shared" si="61"/>
        <v>-4.1675699089598894E-2</v>
      </c>
      <c r="G71" s="120">
        <f t="shared" si="61"/>
        <v>-4.2889580404882333E-3</v>
      </c>
      <c r="H71" s="120">
        <f t="shared" si="61"/>
        <v>-1.2516138247064323E-2</v>
      </c>
      <c r="I71" s="120">
        <f t="shared" si="61"/>
        <v>-7.7260428104862E-2</v>
      </c>
      <c r="J71" s="1125">
        <f t="shared" si="61"/>
        <v>6.372289882254023E-3</v>
      </c>
      <c r="K71" s="119">
        <f t="shared" si="61"/>
        <v>0.18477060352368535</v>
      </c>
      <c r="L71" s="120">
        <f t="shared" si="61"/>
        <v>5.0633700465186671E-2</v>
      </c>
      <c r="M71" s="120">
        <f t="shared" si="61"/>
        <v>4.3076717038073253E-2</v>
      </c>
      <c r="N71" s="120">
        <f t="shared" si="61"/>
        <v>2.5836728415203236E-2</v>
      </c>
      <c r="O71" s="121">
        <f t="shared" si="61"/>
        <v>1.6635347809694556E-2</v>
      </c>
      <c r="P71" s="50"/>
      <c r="Q71" s="119"/>
      <c r="R71" s="120"/>
      <c r="S71" s="75"/>
      <c r="T71" s="120"/>
      <c r="U71" s="122"/>
      <c r="V71" s="154"/>
      <c r="W71" s="154"/>
      <c r="X71" s="154"/>
      <c r="Y71" s="154"/>
      <c r="Z71" s="154"/>
    </row>
    <row r="72" spans="1:26" s="982" customFormat="1" ht="12" customHeight="1">
      <c r="A72" s="123"/>
      <c r="B72" s="4"/>
      <c r="C72" s="50"/>
      <c r="D72" s="50"/>
      <c r="E72" s="50"/>
      <c r="F72" s="50"/>
      <c r="G72" s="50"/>
      <c r="H72" s="50"/>
      <c r="I72" s="50"/>
      <c r="J72" s="1126"/>
      <c r="K72" s="50"/>
      <c r="L72" s="50"/>
      <c r="M72" s="50"/>
      <c r="N72" s="50"/>
      <c r="O72" s="50"/>
      <c r="P72" s="50"/>
      <c r="Q72" s="93"/>
      <c r="R72" s="93"/>
      <c r="S72" s="93"/>
      <c r="T72" s="93"/>
      <c r="U72" s="93"/>
    </row>
    <row r="73" spans="1:26" s="982" customFormat="1" ht="12" customHeight="1">
      <c r="A73" s="124" t="s">
        <v>21</v>
      </c>
      <c r="B73" s="15"/>
      <c r="C73" s="15"/>
      <c r="D73" s="15"/>
      <c r="E73" s="15"/>
      <c r="F73" s="15"/>
      <c r="G73" s="15"/>
      <c r="H73" s="15"/>
      <c r="I73" s="15"/>
      <c r="J73" s="124"/>
      <c r="K73" s="15"/>
      <c r="L73" s="15"/>
      <c r="M73" s="15"/>
      <c r="N73" s="15"/>
      <c r="O73" s="15"/>
      <c r="P73" s="15"/>
      <c r="Q73" s="1"/>
      <c r="R73" s="1"/>
      <c r="S73" s="1"/>
      <c r="T73" s="1"/>
      <c r="U73" s="1"/>
    </row>
    <row r="74" spans="1:26" s="994" customFormat="1" ht="12" customHeight="1">
      <c r="A74" s="150" t="s">
        <v>436</v>
      </c>
      <c r="B74" s="151"/>
      <c r="C74" s="151"/>
      <c r="D74" s="151"/>
      <c r="E74" s="151"/>
      <c r="F74" s="151"/>
      <c r="G74" s="151"/>
      <c r="H74" s="151"/>
      <c r="I74" s="151"/>
      <c r="J74" s="1127"/>
      <c r="K74" s="125"/>
      <c r="L74" s="125"/>
      <c r="M74" s="91"/>
      <c r="N74" s="1020"/>
      <c r="O74" s="182"/>
      <c r="P74" s="983"/>
      <c r="Q74" s="982"/>
      <c r="R74" s="982"/>
      <c r="S74" s="982"/>
      <c r="T74" s="982"/>
      <c r="U74" s="982"/>
    </row>
    <row r="75" spans="1:26" s="994" customFormat="1" ht="12" customHeight="1">
      <c r="A75" s="150" t="s">
        <v>42</v>
      </c>
      <c r="B75" s="151"/>
      <c r="C75" s="151"/>
      <c r="D75" s="151"/>
      <c r="E75" s="151"/>
      <c r="F75" s="151"/>
      <c r="G75" s="151"/>
      <c r="H75" s="151"/>
      <c r="I75" s="151"/>
      <c r="J75" s="1127"/>
      <c r="K75" s="125"/>
      <c r="L75" s="125"/>
      <c r="M75" s="91"/>
      <c r="N75" s="1020"/>
      <c r="O75" s="182"/>
      <c r="P75" s="983"/>
      <c r="Q75" s="982"/>
      <c r="R75" s="982"/>
      <c r="S75" s="982"/>
      <c r="T75" s="982"/>
      <c r="U75" s="982"/>
    </row>
    <row r="76" spans="1:26" s="994" customFormat="1" ht="12" customHeight="1">
      <c r="A76" s="150" t="s">
        <v>43</v>
      </c>
      <c r="B76" s="152"/>
      <c r="C76" s="152"/>
      <c r="D76" s="152"/>
      <c r="E76" s="152"/>
      <c r="F76" s="152"/>
      <c r="G76" s="152"/>
      <c r="H76" s="152"/>
      <c r="I76" s="152"/>
      <c r="J76" s="1128"/>
      <c r="K76" s="153"/>
      <c r="L76" s="153"/>
      <c r="M76" s="153"/>
      <c r="N76" s="1022"/>
      <c r="O76" s="125"/>
      <c r="P76" s="125"/>
      <c r="Q76" s="1"/>
      <c r="R76" s="1"/>
      <c r="S76" s="1"/>
      <c r="T76" s="1"/>
      <c r="U76" s="1"/>
    </row>
    <row r="77" spans="1:26" ht="12" customHeight="1">
      <c r="A77" s="150"/>
      <c r="B77" s="126"/>
      <c r="C77" s="126"/>
      <c r="D77" s="126"/>
      <c r="E77" s="126"/>
      <c r="F77" s="126"/>
      <c r="G77" s="126"/>
      <c r="H77" s="126"/>
      <c r="I77" s="126"/>
      <c r="J77" s="1129"/>
      <c r="K77" s="127"/>
      <c r="L77" s="127"/>
      <c r="M77" s="127"/>
      <c r="N77" s="181"/>
      <c r="O77" s="1023"/>
      <c r="P77" s="1024"/>
      <c r="Q77" s="1024"/>
      <c r="R77" s="994"/>
      <c r="S77" s="994"/>
      <c r="T77" s="994"/>
      <c r="U77" s="994"/>
    </row>
    <row r="78" spans="1:26" s="994" customFormat="1" ht="12" customHeight="1">
      <c r="A78" s="1025"/>
      <c r="B78" s="1002"/>
      <c r="C78" s="1002"/>
      <c r="D78" s="1002"/>
      <c r="E78" s="1002"/>
      <c r="F78" s="1002"/>
      <c r="G78" s="1002"/>
      <c r="H78" s="1002"/>
      <c r="I78" s="1002"/>
      <c r="J78" s="1130"/>
      <c r="K78" s="1026"/>
      <c r="L78" s="1026"/>
      <c r="M78" s="1026"/>
      <c r="N78" s="1026"/>
      <c r="O78" s="1023"/>
      <c r="P78" s="1023"/>
    </row>
    <row r="79" spans="1:26" ht="12" customHeight="1">
      <c r="A79" s="1028"/>
      <c r="B79" s="1028"/>
      <c r="C79" s="1028"/>
      <c r="D79" s="1028"/>
      <c r="E79" s="1028"/>
      <c r="F79" s="1028"/>
      <c r="G79" s="1028"/>
      <c r="H79" s="1028"/>
      <c r="I79" s="1028"/>
      <c r="J79" s="1028"/>
      <c r="K79" s="1029"/>
      <c r="L79" s="1029"/>
      <c r="M79" s="1029"/>
      <c r="N79" s="1029"/>
      <c r="O79" s="127"/>
      <c r="P79" s="859"/>
    </row>
    <row r="80" spans="1:26" ht="12" customHeight="1">
      <c r="A80" s="2"/>
      <c r="B80" s="2"/>
      <c r="C80" s="2"/>
      <c r="D80" s="2"/>
      <c r="E80" s="2"/>
      <c r="F80" s="2"/>
      <c r="G80" s="2"/>
      <c r="H80" s="2"/>
      <c r="I80" s="2"/>
      <c r="J80" s="1028"/>
      <c r="K80" s="6"/>
      <c r="L80" s="6"/>
      <c r="M80" s="6"/>
      <c r="N80" s="6"/>
      <c r="O80" s="1026"/>
      <c r="P80" s="1026"/>
      <c r="Q80" s="994"/>
      <c r="R80" s="994"/>
      <c r="S80" s="994"/>
      <c r="T80" s="994"/>
      <c r="U80" s="994"/>
    </row>
    <row r="81" spans="1:17">
      <c r="O81" s="1029"/>
      <c r="P81" s="1029"/>
      <c r="Q81" s="1034"/>
    </row>
    <row r="82" spans="1:17">
      <c r="O82" s="6"/>
      <c r="P82" s="6"/>
    </row>
    <row r="84" spans="1:17" ht="12" customHeight="1">
      <c r="A84" s="1"/>
      <c r="B84" s="1"/>
      <c r="C84" s="1"/>
      <c r="D84" s="1"/>
      <c r="E84" s="1"/>
      <c r="F84" s="1"/>
      <c r="G84" s="1"/>
      <c r="H84" s="1"/>
      <c r="I84" s="1"/>
      <c r="J84" s="1034"/>
      <c r="K84" s="1"/>
      <c r="L84" s="1"/>
      <c r="M84" s="1"/>
      <c r="N84" s="1"/>
    </row>
    <row r="86" spans="1:17">
      <c r="O86" s="1"/>
      <c r="P86" s="1"/>
    </row>
    <row r="118" spans="1:16" ht="12" customHeight="1">
      <c r="A118" s="1030"/>
      <c r="B118" s="1"/>
      <c r="C118" s="1"/>
      <c r="D118" s="1"/>
      <c r="E118" s="1"/>
      <c r="F118" s="1"/>
      <c r="G118" s="1"/>
      <c r="H118" s="1"/>
      <c r="I118" s="1"/>
      <c r="J118" s="1034"/>
      <c r="K118" s="1"/>
      <c r="L118" s="1"/>
      <c r="M118" s="1"/>
      <c r="N118" s="1"/>
    </row>
    <row r="120" spans="1:16">
      <c r="O120" s="1"/>
      <c r="P120" s="1"/>
    </row>
    <row r="122" spans="1:16" ht="12" customHeight="1">
      <c r="B122" s="1"/>
      <c r="C122" s="1"/>
      <c r="D122" s="1"/>
      <c r="E122" s="1"/>
      <c r="F122" s="1"/>
      <c r="G122" s="1"/>
      <c r="H122" s="1"/>
      <c r="I122" s="1"/>
      <c r="J122" s="1034"/>
      <c r="K122" s="1"/>
      <c r="L122" s="1"/>
      <c r="M122" s="1"/>
      <c r="N122" s="1"/>
    </row>
    <row r="124" spans="1:16">
      <c r="O124" s="1"/>
      <c r="P124" s="1"/>
    </row>
    <row r="135" spans="2:16" ht="12" customHeight="1">
      <c r="B135" s="1"/>
      <c r="C135" s="1"/>
      <c r="D135" s="1"/>
      <c r="E135" s="1"/>
      <c r="F135" s="1"/>
      <c r="G135" s="1"/>
      <c r="H135" s="1"/>
      <c r="I135" s="1"/>
      <c r="J135" s="1034"/>
      <c r="K135" s="1"/>
      <c r="L135" s="1"/>
      <c r="M135" s="1"/>
      <c r="N135" s="1"/>
    </row>
    <row r="137" spans="2:16">
      <c r="O137" s="1"/>
      <c r="P137" s="1"/>
    </row>
    <row r="142" spans="2:16" ht="12" customHeight="1">
      <c r="B142" s="1"/>
      <c r="C142" s="1"/>
      <c r="D142" s="1"/>
      <c r="E142" s="1"/>
      <c r="F142" s="1"/>
      <c r="G142" s="1"/>
      <c r="H142" s="1"/>
      <c r="I142" s="1"/>
      <c r="J142" s="1034"/>
      <c r="K142" s="1"/>
      <c r="L142" s="1"/>
      <c r="M142" s="1"/>
      <c r="N142" s="1"/>
    </row>
    <row r="144" spans="2:16">
      <c r="O144" s="1"/>
      <c r="P144" s="1"/>
    </row>
  </sheetData>
  <mergeCells count="3">
    <mergeCell ref="K7:O7"/>
    <mergeCell ref="Q7:U7"/>
    <mergeCell ref="C7:J7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9"/>
  <sheetViews>
    <sheetView showGridLines="0" topLeftCell="A6" workbookViewId="0">
      <selection activeCell="K9" sqref="K9"/>
    </sheetView>
  </sheetViews>
  <sheetFormatPr defaultColWidth="12.5703125" defaultRowHeight="12"/>
  <cols>
    <col min="1" max="1" width="30.85546875" style="8" customWidth="1"/>
    <col min="2" max="2" width="0.42578125" style="8" customWidth="1"/>
    <col min="3" max="9" width="8" style="8" customWidth="1"/>
    <col min="10" max="10" width="8" style="1033" customWidth="1"/>
    <col min="11" max="15" width="9" style="7" customWidth="1"/>
    <col min="16" max="16" width="0.7109375" style="7" customWidth="1"/>
    <col min="17" max="17" width="9" style="1" hidden="1" customWidth="1"/>
    <col min="18" max="18" width="9.5703125" style="1" hidden="1" customWidth="1"/>
    <col min="19" max="21" width="9" style="1" hidden="1" customWidth="1"/>
    <col min="22" max="16384" width="12.5703125" style="1"/>
  </cols>
  <sheetData>
    <row r="1" spans="1:27" s="960" customFormat="1" ht="12" customHeight="1">
      <c r="A1" s="187" t="s">
        <v>429</v>
      </c>
      <c r="B1" s="187"/>
      <c r="C1" s="187"/>
      <c r="D1" s="187"/>
      <c r="E1" s="187"/>
      <c r="F1" s="187"/>
      <c r="G1" s="187"/>
      <c r="H1" s="187"/>
      <c r="I1" s="187"/>
      <c r="J1" s="1031"/>
      <c r="K1" s="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7" ht="12" customHeight="1">
      <c r="A2" s="2"/>
      <c r="B2" s="2"/>
      <c r="C2" s="2"/>
      <c r="D2" s="2"/>
      <c r="E2" s="2"/>
      <c r="F2" s="2"/>
      <c r="G2" s="2"/>
      <c r="H2" s="2"/>
      <c r="I2" s="2"/>
      <c r="J2" s="1028"/>
    </row>
    <row r="3" spans="1:27" ht="12" customHeight="1">
      <c r="A3" s="1131" t="s">
        <v>160</v>
      </c>
      <c r="B3" s="10"/>
      <c r="C3" s="10"/>
      <c r="D3" s="10"/>
      <c r="E3" s="10"/>
      <c r="F3" s="10"/>
      <c r="G3" s="10"/>
      <c r="H3" s="10"/>
      <c r="I3" s="10"/>
      <c r="J3" s="1032"/>
      <c r="K3" s="6"/>
      <c r="L3" s="6"/>
      <c r="M3" s="6"/>
      <c r="N3" s="6"/>
      <c r="O3" s="6"/>
      <c r="P3" s="6"/>
      <c r="Q3" s="961"/>
      <c r="R3" s="961"/>
      <c r="S3" s="961"/>
      <c r="T3" s="961"/>
      <c r="U3" s="961"/>
    </row>
    <row r="4" spans="1:27" ht="12" customHeight="1">
      <c r="A4" s="1132" t="s">
        <v>161</v>
      </c>
      <c r="B4" s="10"/>
      <c r="C4" s="10"/>
      <c r="D4" s="10"/>
      <c r="E4" s="10"/>
      <c r="F4" s="10"/>
      <c r="G4" s="10"/>
      <c r="H4" s="10"/>
      <c r="I4" s="10"/>
      <c r="J4" s="1032"/>
      <c r="K4" s="6"/>
      <c r="L4" s="6"/>
      <c r="M4" s="6"/>
      <c r="N4" s="6"/>
      <c r="O4" s="6"/>
      <c r="P4" s="6"/>
    </row>
    <row r="5" spans="1:27" ht="12" customHeight="1">
      <c r="A5" s="1133" t="s">
        <v>164</v>
      </c>
      <c r="B5" s="10"/>
      <c r="C5" s="10"/>
      <c r="D5" s="10"/>
      <c r="E5" s="10"/>
      <c r="F5" s="10"/>
      <c r="G5" s="10"/>
      <c r="H5" s="10"/>
      <c r="I5" s="10"/>
      <c r="J5" s="1032"/>
      <c r="K5" s="6"/>
      <c r="L5" s="6"/>
      <c r="M5" s="6"/>
      <c r="N5" s="6"/>
      <c r="O5" s="6"/>
      <c r="P5" s="6"/>
    </row>
    <row r="6" spans="1:27" ht="12" customHeight="1">
      <c r="A6" s="2"/>
      <c r="B6" s="2"/>
      <c r="C6" s="2"/>
      <c r="D6" s="2"/>
      <c r="E6" s="2"/>
      <c r="F6" s="2"/>
      <c r="G6" s="2"/>
      <c r="H6" s="2"/>
      <c r="I6" s="2"/>
      <c r="J6" s="1028"/>
    </row>
    <row r="7" spans="1:27" s="13" customFormat="1" ht="12" customHeight="1">
      <c r="C7" s="1416" t="s">
        <v>430</v>
      </c>
      <c r="D7" s="1417"/>
      <c r="E7" s="1417"/>
      <c r="F7" s="1417"/>
      <c r="G7" s="1417"/>
      <c r="H7" s="1417"/>
      <c r="I7" s="1417"/>
      <c r="J7" s="1418"/>
      <c r="K7" s="1419" t="s">
        <v>431</v>
      </c>
      <c r="L7" s="1420"/>
      <c r="M7" s="1420"/>
      <c r="N7" s="1420"/>
      <c r="O7" s="1420"/>
      <c r="P7" s="14"/>
      <c r="Q7" s="1416" t="s">
        <v>433</v>
      </c>
      <c r="R7" s="1417"/>
      <c r="S7" s="1417"/>
      <c r="T7" s="1417"/>
      <c r="U7" s="1418"/>
    </row>
    <row r="8" spans="1:27" ht="12" customHeight="1">
      <c r="A8" s="1"/>
      <c r="B8" s="1"/>
      <c r="C8" s="1"/>
      <c r="D8" s="1"/>
      <c r="E8" s="1"/>
      <c r="F8" s="1"/>
      <c r="G8" s="1"/>
      <c r="H8" s="1"/>
      <c r="I8" s="1"/>
      <c r="J8" s="1034"/>
      <c r="K8" s="15"/>
      <c r="L8" s="15"/>
      <c r="M8" s="15"/>
      <c r="N8" s="15"/>
      <c r="O8" s="15"/>
      <c r="P8" s="15"/>
    </row>
    <row r="9" spans="1:27" s="20" customFormat="1" ht="12" customHeight="1">
      <c r="A9" s="16" t="s">
        <v>0</v>
      </c>
      <c r="B9" s="2"/>
      <c r="C9" s="17">
        <v>2012</v>
      </c>
      <c r="D9" s="3">
        <v>2013</v>
      </c>
      <c r="E9" s="3">
        <v>2014</v>
      </c>
      <c r="F9" s="3">
        <v>2015</v>
      </c>
      <c r="G9" s="3">
        <v>2016</v>
      </c>
      <c r="H9" s="3">
        <v>2017</v>
      </c>
      <c r="I9" s="3">
        <v>2018</v>
      </c>
      <c r="J9" s="1035">
        <v>2019</v>
      </c>
      <c r="K9" s="17">
        <v>2020</v>
      </c>
      <c r="L9" s="3">
        <v>2021</v>
      </c>
      <c r="M9" s="3">
        <v>2022</v>
      </c>
      <c r="N9" s="3">
        <v>2023</v>
      </c>
      <c r="O9" s="18">
        <v>2024</v>
      </c>
      <c r="P9" s="19"/>
      <c r="Q9" s="17">
        <v>2020</v>
      </c>
      <c r="R9" s="3">
        <v>2021</v>
      </c>
      <c r="S9" s="3">
        <v>2022</v>
      </c>
      <c r="T9" s="3">
        <v>2023</v>
      </c>
      <c r="U9" s="18">
        <v>2024</v>
      </c>
    </row>
    <row r="10" spans="1:27" ht="12" customHeight="1">
      <c r="A10" s="2"/>
      <c r="B10" s="2"/>
      <c r="C10" s="2"/>
      <c r="D10" s="2"/>
      <c r="E10" s="2"/>
      <c r="F10" s="2"/>
      <c r="G10" s="2"/>
      <c r="H10" s="2"/>
      <c r="I10" s="2"/>
      <c r="J10" s="1028"/>
      <c r="K10" s="8"/>
      <c r="L10" s="8"/>
      <c r="M10" s="8"/>
      <c r="Q10" s="8"/>
      <c r="R10" s="8"/>
      <c r="S10" s="8"/>
      <c r="T10" s="8"/>
      <c r="U10" s="8"/>
    </row>
    <row r="11" spans="1:27" ht="15.6" customHeight="1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1036"/>
      <c r="K11" s="23"/>
      <c r="L11" s="23"/>
      <c r="M11" s="23"/>
      <c r="N11" s="23"/>
      <c r="O11" s="24"/>
      <c r="P11" s="24"/>
      <c r="Q11" s="23"/>
      <c r="R11" s="23"/>
      <c r="S11" s="25"/>
      <c r="T11" s="25"/>
      <c r="U11" s="25"/>
    </row>
    <row r="12" spans="1:27" ht="12" customHeight="1">
      <c r="A12" s="26" t="s">
        <v>2</v>
      </c>
      <c r="B12" s="156"/>
      <c r="C12" s="128">
        <v>117130</v>
      </c>
      <c r="D12" s="129">
        <v>193113</v>
      </c>
      <c r="E12" s="129">
        <v>191836</v>
      </c>
      <c r="F12" s="129">
        <v>223143</v>
      </c>
      <c r="G12" s="129">
        <v>234855</v>
      </c>
      <c r="H12" s="129">
        <v>253944.52209809725</v>
      </c>
      <c r="I12" s="129">
        <v>259831.95878951118</v>
      </c>
      <c r="J12" s="1134">
        <v>226664</v>
      </c>
      <c r="K12" s="1039">
        <v>314281</v>
      </c>
      <c r="L12" s="1037">
        <v>323709.43</v>
      </c>
      <c r="M12" s="1037">
        <v>333420.71289999998</v>
      </c>
      <c r="N12" s="1037">
        <v>343423.33428700001</v>
      </c>
      <c r="O12" s="1040">
        <v>353726.03431561001</v>
      </c>
      <c r="P12" s="1135"/>
      <c r="Q12" s="1039"/>
      <c r="R12" s="1037"/>
      <c r="S12" s="1117"/>
      <c r="T12" s="29"/>
      <c r="U12" s="30"/>
      <c r="W12" s="1359"/>
      <c r="X12" s="1359"/>
      <c r="Y12" s="1359"/>
      <c r="Z12" s="1359"/>
      <c r="AA12" s="1359"/>
    </row>
    <row r="13" spans="1:27" ht="12" customHeight="1">
      <c r="A13" s="31" t="s">
        <v>45</v>
      </c>
      <c r="B13" s="31"/>
      <c r="C13" s="1042"/>
      <c r="D13" s="1043"/>
      <c r="E13" s="1043"/>
      <c r="F13" s="1043"/>
      <c r="G13" s="1043"/>
      <c r="H13" s="1043"/>
      <c r="I13" s="1044"/>
      <c r="J13" s="1136"/>
      <c r="K13" s="1046">
        <v>0</v>
      </c>
      <c r="L13" s="1047">
        <v>0</v>
      </c>
      <c r="M13" s="1047">
        <v>0</v>
      </c>
      <c r="N13" s="1047">
        <v>0</v>
      </c>
      <c r="O13" s="1048">
        <v>0</v>
      </c>
      <c r="P13" s="1135"/>
      <c r="Q13" s="1052"/>
      <c r="R13" s="1050"/>
      <c r="S13" s="1137"/>
      <c r="T13" s="5"/>
      <c r="U13" s="32"/>
      <c r="W13" s="1359"/>
      <c r="X13" s="1359"/>
      <c r="Y13" s="1359"/>
      <c r="Z13" s="1359"/>
      <c r="AA13" s="1359"/>
    </row>
    <row r="14" spans="1:27" ht="12" customHeight="1">
      <c r="A14" s="31" t="s">
        <v>29</v>
      </c>
      <c r="B14" s="31"/>
      <c r="C14" s="131">
        <v>132992</v>
      </c>
      <c r="D14" s="132">
        <v>119354</v>
      </c>
      <c r="E14" s="132">
        <v>135379</v>
      </c>
      <c r="F14" s="132">
        <v>114354</v>
      </c>
      <c r="G14" s="132">
        <v>156601</v>
      </c>
      <c r="H14" s="132">
        <v>152829.84563546223</v>
      </c>
      <c r="I14" s="132">
        <v>102575.43597861782</v>
      </c>
      <c r="J14" s="1138">
        <v>150574</v>
      </c>
      <c r="K14" s="1052">
        <v>203582</v>
      </c>
      <c r="L14" s="1050">
        <v>209689.46</v>
      </c>
      <c r="M14" s="1050">
        <v>215980.14379999999</v>
      </c>
      <c r="N14" s="1050">
        <v>222459.548114</v>
      </c>
      <c r="O14" s="1053">
        <v>229133.33455742002</v>
      </c>
      <c r="P14" s="1055"/>
      <c r="Q14" s="1052"/>
      <c r="R14" s="1050"/>
      <c r="S14" s="1137"/>
      <c r="T14" s="5"/>
      <c r="U14" s="32"/>
      <c r="W14" s="1359"/>
      <c r="X14" s="1359"/>
      <c r="Y14" s="1359"/>
      <c r="Z14" s="1359"/>
      <c r="AA14" s="1359"/>
    </row>
    <row r="15" spans="1:27" ht="12" customHeight="1">
      <c r="A15" s="31" t="s">
        <v>3</v>
      </c>
      <c r="B15" s="31"/>
      <c r="C15" s="131">
        <v>108830</v>
      </c>
      <c r="D15" s="132">
        <v>41035</v>
      </c>
      <c r="E15" s="132">
        <v>28006</v>
      </c>
      <c r="F15" s="132">
        <v>50425</v>
      </c>
      <c r="G15" s="132">
        <v>56886</v>
      </c>
      <c r="H15" s="132">
        <v>64141.818871632895</v>
      </c>
      <c r="I15" s="132">
        <v>55949.716344774963</v>
      </c>
      <c r="J15" s="1140">
        <v>60274</v>
      </c>
      <c r="K15" s="1141">
        <v>136886</v>
      </c>
      <c r="L15" s="1139">
        <v>156928</v>
      </c>
      <c r="M15" s="1139">
        <v>156922</v>
      </c>
      <c r="N15" s="1139">
        <v>157274</v>
      </c>
      <c r="O15" s="1053">
        <v>157928</v>
      </c>
      <c r="P15" s="1055"/>
      <c r="Q15" s="1052"/>
      <c r="R15" s="1050"/>
      <c r="S15" s="1137"/>
      <c r="T15" s="5"/>
      <c r="U15" s="32"/>
      <c r="W15" s="1359"/>
      <c r="X15" s="1359"/>
      <c r="Y15" s="1359"/>
      <c r="Z15" s="1359"/>
      <c r="AA15" s="1359"/>
    </row>
    <row r="16" spans="1:27" ht="12" customHeight="1">
      <c r="A16" s="31" t="s">
        <v>4</v>
      </c>
      <c r="B16" s="31"/>
      <c r="C16" s="131">
        <v>25058.666250000002</v>
      </c>
      <c r="D16" s="132">
        <v>15961.10325</v>
      </c>
      <c r="E16" s="132">
        <v>32173</v>
      </c>
      <c r="F16" s="132">
        <v>28823.81002721388</v>
      </c>
      <c r="G16" s="132">
        <v>26754</v>
      </c>
      <c r="H16" s="132">
        <v>27023.174194807609</v>
      </c>
      <c r="I16" s="132">
        <v>28957.834765657986</v>
      </c>
      <c r="J16" s="1140">
        <v>26820</v>
      </c>
      <c r="K16" s="1141">
        <v>27377.696874999998</v>
      </c>
      <c r="L16" s="1139">
        <v>35977.696874999994</v>
      </c>
      <c r="M16" s="1139">
        <v>39398.75</v>
      </c>
      <c r="N16" s="1139">
        <v>39291.25</v>
      </c>
      <c r="O16" s="1053">
        <v>39291.25</v>
      </c>
      <c r="P16" s="1055"/>
      <c r="Q16" s="1052"/>
      <c r="R16" s="1050"/>
      <c r="S16" s="1137"/>
      <c r="T16" s="5"/>
      <c r="U16" s="32"/>
      <c r="W16" s="154"/>
      <c r="X16" s="154"/>
      <c r="Y16" s="154"/>
      <c r="Z16" s="154"/>
      <c r="AA16" s="154"/>
    </row>
    <row r="17" spans="1:23" ht="12" customHeight="1">
      <c r="A17" s="31" t="s">
        <v>5</v>
      </c>
      <c r="B17" s="31"/>
      <c r="C17" s="131"/>
      <c r="D17" s="132"/>
      <c r="E17" s="132"/>
      <c r="F17" s="132"/>
      <c r="G17" s="132"/>
      <c r="H17" s="132"/>
      <c r="I17" s="1050"/>
      <c r="J17" s="1138"/>
      <c r="K17" s="1052"/>
      <c r="L17" s="1050"/>
      <c r="M17" s="1050"/>
      <c r="N17" s="1050"/>
      <c r="O17" s="1053"/>
      <c r="P17" s="1055"/>
      <c r="Q17" s="1052"/>
      <c r="R17" s="1050"/>
      <c r="S17" s="1137"/>
      <c r="T17" s="5"/>
      <c r="U17" s="32"/>
    </row>
    <row r="18" spans="1:23" ht="12" customHeight="1">
      <c r="A18" s="155" t="s">
        <v>6</v>
      </c>
      <c r="B18" s="963"/>
      <c r="C18" s="164">
        <f t="shared" ref="C18:H18" si="0">SUM(C12:C17)</f>
        <v>384010.66625000001</v>
      </c>
      <c r="D18" s="165">
        <f t="shared" si="0"/>
        <v>369463.10324999999</v>
      </c>
      <c r="E18" s="165">
        <f t="shared" si="0"/>
        <v>387394</v>
      </c>
      <c r="F18" s="165">
        <f t="shared" si="0"/>
        <v>416745.81002721388</v>
      </c>
      <c r="G18" s="165">
        <f t="shared" si="0"/>
        <v>475096</v>
      </c>
      <c r="H18" s="165">
        <f t="shared" si="0"/>
        <v>497939.36079999997</v>
      </c>
      <c r="I18" s="165">
        <f t="shared" ref="I18:O18" si="1">I12+SUM(I14:I17)</f>
        <v>447314.94587856194</v>
      </c>
      <c r="J18" s="1142">
        <f t="shared" si="1"/>
        <v>464332</v>
      </c>
      <c r="K18" s="164">
        <f t="shared" si="1"/>
        <v>682126.69687500002</v>
      </c>
      <c r="L18" s="165">
        <f t="shared" si="1"/>
        <v>726304.58687500004</v>
      </c>
      <c r="M18" s="165">
        <f t="shared" si="1"/>
        <v>745721.60669999989</v>
      </c>
      <c r="N18" s="165">
        <f t="shared" si="1"/>
        <v>762448.13240100001</v>
      </c>
      <c r="O18" s="166">
        <f t="shared" si="1"/>
        <v>780078.61887302995</v>
      </c>
      <c r="P18" s="35"/>
      <c r="Q18" s="164"/>
      <c r="R18" s="165"/>
      <c r="S18" s="1143"/>
      <c r="T18" s="165"/>
      <c r="U18" s="166"/>
    </row>
    <row r="19" spans="1:23" ht="12" customHeight="1">
      <c r="A19" s="157" t="s">
        <v>7</v>
      </c>
      <c r="B19" s="40"/>
      <c r="C19" s="37"/>
      <c r="D19" s="38">
        <f t="shared" ref="D19" si="2">+D18/C18-1</f>
        <v>-3.7883226375095558E-2</v>
      </c>
      <c r="E19" s="38">
        <f t="shared" ref="E19" si="3">+E18/D18-1</f>
        <v>4.8532306994311547E-2</v>
      </c>
      <c r="F19" s="38">
        <f t="shared" ref="F19" si="4">+F18/E18-1</f>
        <v>7.5767332553456912E-2</v>
      </c>
      <c r="G19" s="38">
        <f t="shared" ref="G19" si="5">+G18/F18-1</f>
        <v>0.14001386113270287</v>
      </c>
      <c r="H19" s="38">
        <f t="shared" ref="H19" si="6">+H18/G18-1</f>
        <v>4.8081568356711069E-2</v>
      </c>
      <c r="I19" s="38">
        <f t="shared" ref="I19" si="7">+I18/H18-1</f>
        <v>-0.10166783127990475</v>
      </c>
      <c r="J19" s="1057">
        <f t="shared" ref="J19" si="8">+J18/I18-1</f>
        <v>3.8042668321791151E-2</v>
      </c>
      <c r="K19" s="37">
        <f t="shared" ref="K19" si="9">+K18/J18-1</f>
        <v>0.46904950956427727</v>
      </c>
      <c r="L19" s="38">
        <f t="shared" ref="L19" si="10">+L18/K18-1</f>
        <v>6.4764933262970725E-2</v>
      </c>
      <c r="M19" s="38">
        <f t="shared" ref="M19" si="11">+M18/L18-1</f>
        <v>2.6733990361459181E-2</v>
      </c>
      <c r="N19" s="38">
        <f t="shared" ref="N19:O19" si="12">+N18/M18-1</f>
        <v>2.2429986674275204E-2</v>
      </c>
      <c r="O19" s="39">
        <f t="shared" si="12"/>
        <v>2.3123522404744357E-2</v>
      </c>
      <c r="P19" s="36"/>
      <c r="Q19" s="37"/>
      <c r="R19" s="38"/>
      <c r="S19" s="38"/>
      <c r="T19" s="38"/>
      <c r="U19" s="39"/>
    </row>
    <row r="20" spans="1:23" ht="12" customHeight="1">
      <c r="A20" s="40"/>
      <c r="B20" s="40"/>
      <c r="C20" s="40"/>
      <c r="D20" s="40"/>
      <c r="E20" s="40"/>
      <c r="F20" s="40"/>
      <c r="G20" s="40"/>
      <c r="H20" s="40"/>
      <c r="I20" s="40"/>
      <c r="J20" s="1058"/>
      <c r="K20" s="43"/>
      <c r="L20" s="43"/>
      <c r="M20" s="43"/>
      <c r="N20" s="43"/>
      <c r="O20" s="43"/>
      <c r="P20" s="36"/>
      <c r="Q20" s="43"/>
      <c r="R20" s="43"/>
      <c r="S20" s="43"/>
      <c r="T20" s="43"/>
      <c r="U20" s="43"/>
    </row>
    <row r="21" spans="1:23" ht="15.6" customHeight="1">
      <c r="A21" s="21" t="s">
        <v>8</v>
      </c>
      <c r="B21" s="21"/>
      <c r="C21" s="21"/>
      <c r="D21" s="21"/>
      <c r="E21" s="21"/>
      <c r="F21" s="21"/>
      <c r="G21" s="21"/>
      <c r="H21" s="21"/>
      <c r="I21" s="21"/>
      <c r="J21" s="1036"/>
      <c r="K21" s="23"/>
      <c r="L21" s="23"/>
      <c r="M21" s="23"/>
      <c r="N21" s="23"/>
      <c r="O21" s="24"/>
      <c r="P21" s="24"/>
      <c r="Q21" s="23"/>
      <c r="R21" s="23"/>
      <c r="S21" s="25"/>
      <c r="T21" s="25"/>
      <c r="U21" s="25"/>
    </row>
    <row r="22" spans="1:23" ht="12" customHeight="1">
      <c r="A22" s="156" t="s">
        <v>9</v>
      </c>
      <c r="B22" s="31"/>
      <c r="C22" s="1144"/>
      <c r="D22" s="1090"/>
      <c r="E22" s="1090"/>
      <c r="F22" s="1090"/>
      <c r="G22" s="1090"/>
      <c r="H22" s="1090"/>
      <c r="I22" s="1145"/>
      <c r="J22" s="1146"/>
      <c r="K22" s="1147"/>
      <c r="L22" s="1145"/>
      <c r="M22" s="1145"/>
      <c r="N22" s="1145"/>
      <c r="O22" s="1148"/>
      <c r="P22" s="1055"/>
      <c r="Q22" s="1147"/>
      <c r="R22" s="1145"/>
      <c r="S22" s="1149"/>
      <c r="T22" s="1150"/>
      <c r="U22" s="1151"/>
    </row>
    <row r="23" spans="1:23" ht="12" customHeight="1">
      <c r="A23" s="27" t="s">
        <v>30</v>
      </c>
      <c r="B23" s="31"/>
      <c r="C23" s="1042"/>
      <c r="D23" s="1043"/>
      <c r="E23" s="1043"/>
      <c r="F23" s="1043"/>
      <c r="G23" s="1043"/>
      <c r="H23" s="1043"/>
      <c r="I23" s="1044"/>
      <c r="J23" s="1045"/>
      <c r="K23" s="1063"/>
      <c r="L23" s="1044"/>
      <c r="M23" s="1044"/>
      <c r="N23" s="1044"/>
      <c r="O23" s="1064"/>
      <c r="P23" s="1055"/>
      <c r="Q23" s="1063"/>
      <c r="R23" s="1044"/>
      <c r="S23" s="1065"/>
      <c r="T23" s="1111"/>
      <c r="U23" s="1112"/>
    </row>
    <row r="24" spans="1:23" ht="12" customHeight="1">
      <c r="A24" s="27" t="s">
        <v>31</v>
      </c>
      <c r="B24" s="31"/>
      <c r="C24" s="1042"/>
      <c r="D24" s="1043"/>
      <c r="E24" s="1043"/>
      <c r="F24" s="1043"/>
      <c r="G24" s="1043"/>
      <c r="H24" s="1043"/>
      <c r="I24" s="1044"/>
      <c r="J24" s="1045"/>
      <c r="K24" s="1063"/>
      <c r="L24" s="1044"/>
      <c r="M24" s="1044"/>
      <c r="N24" s="1044"/>
      <c r="O24" s="1064"/>
      <c r="P24" s="1055"/>
      <c r="Q24" s="1063"/>
      <c r="R24" s="1044"/>
      <c r="S24" s="1065"/>
      <c r="T24" s="1111"/>
      <c r="U24" s="1112"/>
    </row>
    <row r="25" spans="1:23" ht="12" customHeight="1">
      <c r="A25" s="27" t="s">
        <v>32</v>
      </c>
      <c r="B25" s="31"/>
      <c r="C25" s="1042"/>
      <c r="D25" s="1043"/>
      <c r="E25" s="1043"/>
      <c r="F25" s="1043"/>
      <c r="G25" s="1043"/>
      <c r="H25" s="1043"/>
      <c r="I25" s="1044"/>
      <c r="J25" s="1045"/>
      <c r="K25" s="1063"/>
      <c r="L25" s="1044"/>
      <c r="M25" s="1044"/>
      <c r="N25" s="1044"/>
      <c r="O25" s="1064"/>
      <c r="P25" s="1055"/>
      <c r="Q25" s="1063"/>
      <c r="R25" s="1044"/>
      <c r="S25" s="1065"/>
      <c r="T25" s="1111"/>
      <c r="U25" s="1112"/>
    </row>
    <row r="26" spans="1:23" ht="12" customHeight="1">
      <c r="A26" s="27" t="s">
        <v>10</v>
      </c>
      <c r="B26" s="31"/>
      <c r="C26" s="1042"/>
      <c r="D26" s="1043"/>
      <c r="E26" s="1043"/>
      <c r="F26" s="1043"/>
      <c r="G26" s="1043"/>
      <c r="H26" s="1043"/>
      <c r="I26" s="1044"/>
      <c r="J26" s="1045"/>
      <c r="K26" s="1063"/>
      <c r="L26" s="1044"/>
      <c r="M26" s="1044"/>
      <c r="N26" s="1044"/>
      <c r="O26" s="1064"/>
      <c r="P26" s="1055"/>
      <c r="Q26" s="1063"/>
      <c r="R26" s="1044"/>
      <c r="S26" s="1065"/>
      <c r="T26" s="1111"/>
      <c r="U26" s="1112"/>
    </row>
    <row r="27" spans="1:23" ht="12" customHeight="1">
      <c r="A27" s="27" t="s">
        <v>33</v>
      </c>
      <c r="B27" s="31"/>
      <c r="C27" s="1042"/>
      <c r="D27" s="1043"/>
      <c r="E27" s="1043"/>
      <c r="F27" s="1043"/>
      <c r="G27" s="1043"/>
      <c r="H27" s="1043"/>
      <c r="I27" s="1044"/>
      <c r="J27" s="1045"/>
      <c r="K27" s="1063"/>
      <c r="L27" s="1044"/>
      <c r="M27" s="1044"/>
      <c r="N27" s="1044"/>
      <c r="O27" s="1064"/>
      <c r="P27" s="1055"/>
      <c r="Q27" s="1063"/>
      <c r="R27" s="1044"/>
      <c r="S27" s="1065"/>
      <c r="T27" s="1111"/>
      <c r="U27" s="1112"/>
    </row>
    <row r="28" spans="1:23" ht="12" customHeight="1">
      <c r="A28" s="27" t="s">
        <v>34</v>
      </c>
      <c r="B28" s="31"/>
      <c r="C28" s="48">
        <v>384010.66625000001</v>
      </c>
      <c r="D28" s="33">
        <v>369463.10324999999</v>
      </c>
      <c r="E28" s="33">
        <v>387394</v>
      </c>
      <c r="F28" s="33">
        <v>416745.81002721388</v>
      </c>
      <c r="G28" s="33">
        <v>475096</v>
      </c>
      <c r="H28" s="33">
        <v>497939.36079999997</v>
      </c>
      <c r="I28" s="33">
        <v>447314.94587856164</v>
      </c>
      <c r="J28" s="1152">
        <v>464332.04399999999</v>
      </c>
      <c r="K28" s="48">
        <v>682126.69687500002</v>
      </c>
      <c r="L28" s="48">
        <v>726304.58687500004</v>
      </c>
      <c r="M28" s="48">
        <v>745721.60669999989</v>
      </c>
      <c r="N28" s="48">
        <v>762448.13240100001</v>
      </c>
      <c r="O28" s="48">
        <v>780078.61887302995</v>
      </c>
      <c r="P28" s="35"/>
      <c r="Q28" s="48"/>
      <c r="R28" s="33"/>
      <c r="S28" s="5"/>
      <c r="T28" s="46"/>
      <c r="U28" s="47"/>
    </row>
    <row r="29" spans="1:23" ht="12" customHeight="1">
      <c r="A29" s="27" t="s">
        <v>11</v>
      </c>
      <c r="B29" s="31"/>
      <c r="C29" s="1042"/>
      <c r="D29" s="1043"/>
      <c r="E29" s="1043"/>
      <c r="F29" s="1043"/>
      <c r="G29" s="1043"/>
      <c r="H29" s="1043"/>
      <c r="I29" s="1044"/>
      <c r="J29" s="1045"/>
      <c r="K29" s="1063"/>
      <c r="L29" s="1044"/>
      <c r="M29" s="1044"/>
      <c r="N29" s="1044"/>
      <c r="O29" s="1064"/>
      <c r="P29" s="1055"/>
      <c r="Q29" s="1063"/>
      <c r="R29" s="1044"/>
      <c r="S29" s="1065"/>
      <c r="T29" s="1111"/>
      <c r="U29" s="1112"/>
      <c r="W29" s="154"/>
    </row>
    <row r="30" spans="1:23" ht="12" customHeight="1">
      <c r="A30" s="27" t="s">
        <v>35</v>
      </c>
      <c r="B30" s="31"/>
      <c r="C30" s="1042"/>
      <c r="D30" s="1043"/>
      <c r="E30" s="1043"/>
      <c r="F30" s="1043"/>
      <c r="G30" s="1043"/>
      <c r="H30" s="1043"/>
      <c r="I30" s="1044"/>
      <c r="J30" s="1045"/>
      <c r="K30" s="1063"/>
      <c r="L30" s="1044"/>
      <c r="M30" s="1044"/>
      <c r="N30" s="1044"/>
      <c r="O30" s="1064"/>
      <c r="P30" s="1055"/>
      <c r="Q30" s="1063"/>
      <c r="R30" s="1044"/>
      <c r="S30" s="1065"/>
      <c r="T30" s="1111"/>
      <c r="U30" s="1112"/>
    </row>
    <row r="31" spans="1:23" s="168" customFormat="1" ht="12" customHeight="1">
      <c r="A31" s="163" t="s">
        <v>12</v>
      </c>
      <c r="B31" s="155"/>
      <c r="C31" s="164">
        <f t="shared" ref="C31:H31" si="13">SUM(C22:C30)</f>
        <v>384010.66625000001</v>
      </c>
      <c r="D31" s="165">
        <f t="shared" si="13"/>
        <v>369463.10324999999</v>
      </c>
      <c r="E31" s="165">
        <f t="shared" si="13"/>
        <v>387394</v>
      </c>
      <c r="F31" s="165">
        <f t="shared" si="13"/>
        <v>416745.81002721388</v>
      </c>
      <c r="G31" s="165">
        <f t="shared" si="13"/>
        <v>475096</v>
      </c>
      <c r="H31" s="165">
        <f t="shared" si="13"/>
        <v>497939.36079999997</v>
      </c>
      <c r="I31" s="165">
        <f>SUM(I22:I30)</f>
        <v>447314.94587856164</v>
      </c>
      <c r="J31" s="1056">
        <f t="shared" ref="J31" si="14">SUM(J22:J30)</f>
        <v>464332.04399999999</v>
      </c>
      <c r="K31" s="164">
        <f>SUM(K22:K30)</f>
        <v>682126.69687500002</v>
      </c>
      <c r="L31" s="165">
        <f t="shared" ref="L31:O31" si="15">SUM(L22:L30)</f>
        <v>726304.58687500004</v>
      </c>
      <c r="M31" s="165">
        <f t="shared" si="15"/>
        <v>745721.60669999989</v>
      </c>
      <c r="N31" s="165">
        <f t="shared" si="15"/>
        <v>762448.13240100001</v>
      </c>
      <c r="O31" s="166">
        <f t="shared" si="15"/>
        <v>780078.61887302995</v>
      </c>
      <c r="P31" s="103"/>
      <c r="Q31" s="164"/>
      <c r="R31" s="165"/>
      <c r="S31" s="165"/>
      <c r="T31" s="165"/>
      <c r="U31" s="166"/>
    </row>
    <row r="32" spans="1:23" ht="12" customHeight="1">
      <c r="A32" s="157" t="s">
        <v>7</v>
      </c>
      <c r="B32" s="1153"/>
      <c r="C32" s="37"/>
      <c r="D32" s="38">
        <f t="shared" ref="D32" si="16">+D31/C31-1</f>
        <v>-3.7883226375095558E-2</v>
      </c>
      <c r="E32" s="38">
        <f t="shared" ref="E32" si="17">+E31/D31-1</f>
        <v>4.8532306994311547E-2</v>
      </c>
      <c r="F32" s="38">
        <f t="shared" ref="F32" si="18">+F31/E31-1</f>
        <v>7.5767332553456912E-2</v>
      </c>
      <c r="G32" s="38">
        <f t="shared" ref="G32" si="19">+G31/F31-1</f>
        <v>0.14001386113270287</v>
      </c>
      <c r="H32" s="38">
        <f t="shared" ref="H32" si="20">+H31/G31-1</f>
        <v>4.8081568356711069E-2</v>
      </c>
      <c r="I32" s="38">
        <f t="shared" ref="I32" si="21">+I31/H31-1</f>
        <v>-0.10166783127990542</v>
      </c>
      <c r="J32" s="1057">
        <f t="shared" ref="J32" si="22">+J31/I31-1</f>
        <v>3.8042766686490648E-2</v>
      </c>
      <c r="K32" s="37">
        <f t="shared" ref="K32" si="23">+K31/J31-1</f>
        <v>0.46904937035747651</v>
      </c>
      <c r="L32" s="38">
        <f t="shared" ref="L32" si="24">+L31/K31-1</f>
        <v>6.4764933262970725E-2</v>
      </c>
      <c r="M32" s="38">
        <f t="shared" ref="M32" si="25">+M31/L31-1</f>
        <v>2.6733990361459181E-2</v>
      </c>
      <c r="N32" s="38">
        <f t="shared" ref="N32" si="26">+N31/M31-1</f>
        <v>2.2429986674275204E-2</v>
      </c>
      <c r="O32" s="39">
        <f t="shared" ref="O32" si="27">+O31/N31-1</f>
        <v>2.3123522404744357E-2</v>
      </c>
      <c r="P32" s="36"/>
      <c r="Q32" s="37"/>
      <c r="R32" s="38"/>
      <c r="S32" s="38"/>
      <c r="T32" s="38"/>
      <c r="U32" s="39"/>
    </row>
    <row r="33" spans="1:22" ht="12" customHeight="1">
      <c r="A33" s="40"/>
      <c r="B33" s="42"/>
      <c r="C33" s="42"/>
      <c r="D33" s="42"/>
      <c r="E33" s="42"/>
      <c r="F33" s="42"/>
      <c r="G33" s="42"/>
      <c r="H33" s="42"/>
      <c r="I33" s="42"/>
      <c r="J33" s="1066"/>
      <c r="K33" s="42"/>
      <c r="L33" s="42"/>
      <c r="M33" s="42"/>
      <c r="N33" s="42"/>
      <c r="O33" s="42"/>
      <c r="P33" s="42"/>
      <c r="Q33" s="42"/>
      <c r="R33" s="42"/>
      <c r="S33" s="43"/>
      <c r="T33" s="43"/>
      <c r="U33" s="43"/>
    </row>
    <row r="34" spans="1:22" ht="15.6" customHeight="1">
      <c r="A34" s="21" t="s">
        <v>13</v>
      </c>
      <c r="B34" s="21"/>
      <c r="C34" s="21"/>
      <c r="D34" s="21"/>
      <c r="E34" s="21"/>
      <c r="F34" s="21"/>
      <c r="G34" s="21"/>
      <c r="H34" s="21"/>
      <c r="I34" s="21"/>
      <c r="J34" s="1036"/>
      <c r="K34" s="23"/>
      <c r="L34" s="23"/>
      <c r="M34" s="23"/>
      <c r="N34" s="23"/>
      <c r="O34" s="24"/>
      <c r="P34" s="24"/>
      <c r="Q34" s="23"/>
      <c r="R34" s="23"/>
      <c r="S34" s="23"/>
      <c r="T34" s="23"/>
      <c r="U34" s="23"/>
    </row>
    <row r="35" spans="1:22" ht="12" customHeight="1">
      <c r="A35" s="21" t="s">
        <v>14</v>
      </c>
      <c r="B35" s="21"/>
      <c r="C35" s="21"/>
      <c r="D35" s="21"/>
      <c r="E35" s="21"/>
      <c r="F35" s="21"/>
      <c r="G35" s="21"/>
      <c r="H35" s="21"/>
      <c r="I35" s="21"/>
      <c r="J35" s="1036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2" s="15" customFormat="1" ht="12" customHeight="1">
      <c r="A36" s="53" t="s">
        <v>22</v>
      </c>
      <c r="B36" s="54"/>
      <c r="C36" s="28">
        <v>0</v>
      </c>
      <c r="D36" s="28">
        <v>1566195</v>
      </c>
      <c r="E36" s="28">
        <v>2050258</v>
      </c>
      <c r="F36" s="28">
        <v>511909</v>
      </c>
      <c r="G36" s="28">
        <v>535881.25</v>
      </c>
      <c r="H36" s="28">
        <v>511802.54156832595</v>
      </c>
      <c r="I36" s="28">
        <v>517104.19224389258</v>
      </c>
      <c r="J36" s="1067">
        <v>528750</v>
      </c>
      <c r="K36" s="1059">
        <v>636690.625</v>
      </c>
      <c r="L36" s="1060">
        <v>836690.625</v>
      </c>
      <c r="M36" s="1060">
        <v>916250</v>
      </c>
      <c r="N36" s="1060">
        <v>913750</v>
      </c>
      <c r="O36" s="1061">
        <v>913750</v>
      </c>
      <c r="P36" s="1154"/>
      <c r="Q36" s="1059"/>
      <c r="R36" s="1060"/>
      <c r="S36" s="1060"/>
      <c r="T36" s="56"/>
      <c r="U36" s="57"/>
      <c r="V36" s="1"/>
    </row>
    <row r="37" spans="1:22" s="15" customFormat="1" ht="12" customHeight="1">
      <c r="A37" s="58" t="s">
        <v>23</v>
      </c>
      <c r="B37" s="54"/>
      <c r="C37" s="33"/>
      <c r="D37" s="33"/>
      <c r="E37" s="33"/>
      <c r="F37" s="33">
        <v>0</v>
      </c>
      <c r="G37" s="33">
        <v>0</v>
      </c>
      <c r="H37" s="33">
        <v>0</v>
      </c>
      <c r="I37" s="1047">
        <v>0</v>
      </c>
      <c r="J37" s="1068">
        <v>0</v>
      </c>
      <c r="K37" s="1046">
        <v>0</v>
      </c>
      <c r="L37" s="1047">
        <v>0</v>
      </c>
      <c r="M37" s="1047">
        <v>0</v>
      </c>
      <c r="N37" s="1047">
        <v>0</v>
      </c>
      <c r="O37" s="1048">
        <v>0</v>
      </c>
      <c r="P37" s="1154"/>
      <c r="Q37" s="1046"/>
      <c r="R37" s="1047"/>
      <c r="S37" s="1096"/>
      <c r="T37" s="46"/>
      <c r="U37" s="47"/>
      <c r="V37" s="1"/>
    </row>
    <row r="38" spans="1:22" s="15" customFormat="1" ht="12" customHeight="1">
      <c r="A38" s="58" t="s">
        <v>24</v>
      </c>
      <c r="B38" s="54"/>
      <c r="C38" s="33">
        <v>1484958</v>
      </c>
      <c r="D38" s="33">
        <v>-108560</v>
      </c>
      <c r="E38" s="33">
        <v>-536215</v>
      </c>
      <c r="F38" s="33">
        <v>0</v>
      </c>
      <c r="G38" s="33">
        <v>0</v>
      </c>
      <c r="H38" s="33">
        <v>0</v>
      </c>
      <c r="I38" s="1047">
        <v>0</v>
      </c>
      <c r="J38" s="1068">
        <v>0</v>
      </c>
      <c r="K38" s="1046">
        <v>0</v>
      </c>
      <c r="L38" s="1047">
        <v>0</v>
      </c>
      <c r="M38" s="1047">
        <v>0</v>
      </c>
      <c r="N38" s="1047">
        <v>0</v>
      </c>
      <c r="O38" s="1048">
        <v>0</v>
      </c>
      <c r="P38" s="1154"/>
      <c r="Q38" s="1046"/>
      <c r="R38" s="1047"/>
      <c r="S38" s="1096"/>
      <c r="T38" s="46"/>
      <c r="U38" s="47"/>
      <c r="V38" s="1"/>
    </row>
    <row r="39" spans="1:22" s="15" customFormat="1" ht="12" customHeight="1">
      <c r="A39" s="59" t="s">
        <v>25</v>
      </c>
      <c r="B39" s="54"/>
      <c r="C39" s="174">
        <f t="shared" ref="C39:E39" si="28">SUM(C36:C38)</f>
        <v>1484958</v>
      </c>
      <c r="D39" s="174">
        <f t="shared" si="28"/>
        <v>1457635</v>
      </c>
      <c r="E39" s="174">
        <f t="shared" si="28"/>
        <v>1514043</v>
      </c>
      <c r="F39" s="174">
        <f>SUM(F36:F38)</f>
        <v>511909</v>
      </c>
      <c r="G39" s="174">
        <f t="shared" ref="G39:O39" si="29">SUM(G36:G38)</f>
        <v>535881.25</v>
      </c>
      <c r="H39" s="174">
        <f t="shared" si="29"/>
        <v>511802.54156832595</v>
      </c>
      <c r="I39" s="174">
        <f t="shared" si="29"/>
        <v>517104.19224389258</v>
      </c>
      <c r="J39" s="1069">
        <f t="shared" si="29"/>
        <v>528750</v>
      </c>
      <c r="K39" s="173">
        <f t="shared" si="29"/>
        <v>636690.625</v>
      </c>
      <c r="L39" s="174">
        <f t="shared" si="29"/>
        <v>836690.625</v>
      </c>
      <c r="M39" s="174">
        <f t="shared" si="29"/>
        <v>916250</v>
      </c>
      <c r="N39" s="174">
        <f t="shared" si="29"/>
        <v>913750</v>
      </c>
      <c r="O39" s="175">
        <f t="shared" si="29"/>
        <v>913750</v>
      </c>
      <c r="P39" s="55"/>
      <c r="Q39" s="173"/>
      <c r="R39" s="174"/>
      <c r="S39" s="174"/>
      <c r="T39" s="174"/>
      <c r="U39" s="175"/>
      <c r="V39" s="1"/>
    </row>
    <row r="40" spans="1:22" ht="12" customHeight="1">
      <c r="A40" s="21" t="s">
        <v>15</v>
      </c>
      <c r="B40" s="21"/>
      <c r="C40" s="21"/>
      <c r="D40" s="21"/>
      <c r="E40" s="21"/>
      <c r="F40" s="21"/>
      <c r="G40" s="21"/>
      <c r="H40" s="21"/>
      <c r="I40" s="21"/>
      <c r="J40" s="1036"/>
      <c r="K40" s="65"/>
      <c r="L40" s="65"/>
      <c r="M40" s="65"/>
      <c r="N40" s="65"/>
      <c r="O40" s="65"/>
      <c r="P40" s="65"/>
      <c r="Q40" s="65"/>
      <c r="R40" s="65"/>
      <c r="S40" s="22"/>
      <c r="T40" s="22"/>
      <c r="U40" s="22"/>
    </row>
    <row r="41" spans="1:22" s="15" customFormat="1" ht="12" customHeight="1">
      <c r="A41" s="66" t="s">
        <v>26</v>
      </c>
      <c r="B41" s="54"/>
      <c r="C41" s="140">
        <f t="shared" ref="C41:J41" si="30">C16/C39</f>
        <v>1.6875000000000001E-2</v>
      </c>
      <c r="D41" s="140">
        <f t="shared" si="30"/>
        <v>1.095E-2</v>
      </c>
      <c r="E41" s="140">
        <f t="shared" si="30"/>
        <v>2.1249726725066594E-2</v>
      </c>
      <c r="F41" s="140">
        <f t="shared" ref="F41" si="31">F16/F39</f>
        <v>5.630651156204302E-2</v>
      </c>
      <c r="G41" s="140">
        <f t="shared" si="30"/>
        <v>4.9925239966876991E-2</v>
      </c>
      <c r="H41" s="140">
        <f t="shared" si="30"/>
        <v>5.28E-2</v>
      </c>
      <c r="I41" s="140">
        <f t="shared" si="30"/>
        <v>5.6000000000000001E-2</v>
      </c>
      <c r="J41" s="1070">
        <f t="shared" si="30"/>
        <v>5.0723404255319147E-2</v>
      </c>
      <c r="K41" s="139">
        <f>K16/K39</f>
        <v>4.2999999999999997E-2</v>
      </c>
      <c r="L41" s="140">
        <f t="shared" ref="L41:O41" si="32">L16/L39</f>
        <v>4.299999999999999E-2</v>
      </c>
      <c r="M41" s="140">
        <f t="shared" si="32"/>
        <v>4.2999999999999997E-2</v>
      </c>
      <c r="N41" s="140">
        <f t="shared" si="32"/>
        <v>4.2999999999999997E-2</v>
      </c>
      <c r="O41" s="141">
        <f t="shared" si="32"/>
        <v>4.2999999999999997E-2</v>
      </c>
      <c r="P41" s="67"/>
      <c r="Q41" s="139"/>
      <c r="R41" s="140"/>
      <c r="S41" s="1071"/>
      <c r="T41" s="68"/>
      <c r="U41" s="69"/>
      <c r="V41" s="1"/>
    </row>
    <row r="42" spans="1:22" s="15" customFormat="1" ht="12" customHeight="1">
      <c r="A42" s="70" t="s">
        <v>27</v>
      </c>
      <c r="B42" s="54"/>
      <c r="C42" s="135">
        <v>0.05</v>
      </c>
      <c r="D42" s="133">
        <v>0.04</v>
      </c>
      <c r="E42" s="133">
        <v>0.04</v>
      </c>
      <c r="F42" s="133">
        <v>5.630651156204302E-2</v>
      </c>
      <c r="G42" s="133">
        <v>5.1125999999999998E-2</v>
      </c>
      <c r="H42" s="133">
        <v>5.2820512820512817E-2</v>
      </c>
      <c r="I42" s="133">
        <v>5.5978378378378379E-2</v>
      </c>
      <c r="J42" s="1073">
        <v>6.1302857142857145E-2</v>
      </c>
      <c r="K42" s="1074">
        <v>4.2999999999999997E-2</v>
      </c>
      <c r="L42" s="1072">
        <v>4.299999999999999E-2</v>
      </c>
      <c r="M42" s="1072">
        <v>4.2999999999999997E-2</v>
      </c>
      <c r="N42" s="1072">
        <v>4.2999999999999997E-2</v>
      </c>
      <c r="O42" s="1075">
        <v>4.2999999999999997E-2</v>
      </c>
      <c r="P42" s="1076"/>
      <c r="Q42" s="1074"/>
      <c r="R42" s="1072"/>
      <c r="S42" s="1077"/>
      <c r="T42" s="71"/>
      <c r="U42" s="72"/>
      <c r="V42" s="1"/>
    </row>
    <row r="43" spans="1:22" s="15" customFormat="1" ht="12" customHeight="1">
      <c r="A43" s="70" t="s">
        <v>28</v>
      </c>
      <c r="B43" s="54"/>
      <c r="C43" s="135"/>
      <c r="D43" s="133"/>
      <c r="E43" s="133">
        <v>2.4E-2</v>
      </c>
      <c r="F43" s="133"/>
      <c r="G43" s="133"/>
      <c r="H43" s="133"/>
      <c r="I43" s="1072"/>
      <c r="J43" s="1073"/>
      <c r="K43" s="1074"/>
      <c r="L43" s="1072"/>
      <c r="M43" s="1072"/>
      <c r="N43" s="1072"/>
      <c r="O43" s="1075"/>
      <c r="P43" s="1076"/>
      <c r="Q43" s="1074"/>
      <c r="R43" s="1072"/>
      <c r="S43" s="1077"/>
      <c r="T43" s="71"/>
      <c r="U43" s="72"/>
      <c r="V43" s="1"/>
    </row>
    <row r="44" spans="1:22" s="15" customFormat="1" ht="12" customHeight="1">
      <c r="A44" s="159" t="s">
        <v>49</v>
      </c>
      <c r="B44" s="54"/>
      <c r="C44" s="138">
        <v>1</v>
      </c>
      <c r="D44" s="136">
        <v>1</v>
      </c>
      <c r="E44" s="136">
        <v>1</v>
      </c>
      <c r="F44" s="136">
        <v>1</v>
      </c>
      <c r="G44" s="136">
        <v>1</v>
      </c>
      <c r="H44" s="136">
        <v>1</v>
      </c>
      <c r="I44" s="1078">
        <v>1</v>
      </c>
      <c r="J44" s="1079">
        <v>1</v>
      </c>
      <c r="K44" s="1080">
        <v>1</v>
      </c>
      <c r="L44" s="1078">
        <v>1</v>
      </c>
      <c r="M44" s="1078">
        <v>1</v>
      </c>
      <c r="N44" s="1078">
        <v>1</v>
      </c>
      <c r="O44" s="1081">
        <v>1</v>
      </c>
      <c r="P44" s="1082"/>
      <c r="Q44" s="1080"/>
      <c r="R44" s="1078"/>
      <c r="S44" s="1083"/>
      <c r="T44" s="75"/>
      <c r="U44" s="76"/>
      <c r="V44" s="1"/>
    </row>
    <row r="45" spans="1:22" s="15" customFormat="1" ht="5.45" customHeight="1">
      <c r="A45" s="23"/>
      <c r="B45" s="6"/>
      <c r="C45" s="6"/>
      <c r="D45" s="6"/>
      <c r="E45" s="6"/>
      <c r="F45" s="6"/>
      <c r="G45" s="6"/>
      <c r="H45" s="6"/>
      <c r="I45" s="6"/>
      <c r="J45" s="1029"/>
      <c r="K45" s="169"/>
      <c r="L45" s="169"/>
      <c r="M45" s="169"/>
      <c r="N45" s="169"/>
      <c r="O45" s="169"/>
      <c r="P45" s="73"/>
      <c r="Q45" s="169"/>
      <c r="R45" s="169"/>
      <c r="S45" s="170"/>
      <c r="T45" s="171"/>
      <c r="U45" s="171"/>
      <c r="V45" s="1"/>
    </row>
    <row r="46" spans="1:22" s="983" customFormat="1" ht="12" customHeight="1">
      <c r="A46" s="87" t="s">
        <v>36</v>
      </c>
      <c r="B46" s="6"/>
      <c r="C46" s="6"/>
      <c r="D46" s="6"/>
      <c r="E46" s="6"/>
      <c r="F46" s="6"/>
      <c r="G46" s="6"/>
      <c r="H46" s="6"/>
      <c r="I46" s="6"/>
      <c r="J46" s="1029"/>
      <c r="K46" s="36"/>
      <c r="L46" s="36"/>
      <c r="M46" s="36"/>
      <c r="N46" s="981"/>
      <c r="O46" s="981"/>
      <c r="P46" s="981"/>
      <c r="Q46" s="36"/>
      <c r="R46" s="36"/>
      <c r="S46" s="981"/>
      <c r="T46" s="981"/>
      <c r="U46" s="981"/>
      <c r="V46" s="982"/>
    </row>
    <row r="47" spans="1:22" s="982" customFormat="1" ht="12" customHeight="1">
      <c r="A47" s="147" t="s">
        <v>50</v>
      </c>
      <c r="B47" s="144"/>
      <c r="C47" s="1085"/>
      <c r="D47" s="1085"/>
      <c r="E47" s="1085"/>
      <c r="F47" s="149"/>
      <c r="G47" s="149"/>
      <c r="H47" s="149"/>
      <c r="I47" s="149"/>
      <c r="J47" s="1155"/>
      <c r="K47" s="148"/>
      <c r="L47" s="149"/>
      <c r="M47" s="149"/>
      <c r="N47" s="1089"/>
      <c r="O47" s="1156"/>
      <c r="P47" s="1088"/>
      <c r="Q47" s="148"/>
      <c r="R47" s="149"/>
      <c r="S47" s="986"/>
      <c r="T47" s="986"/>
      <c r="U47" s="987"/>
    </row>
    <row r="48" spans="1:22" s="15" customFormat="1" ht="5.45" customHeight="1">
      <c r="A48" s="23"/>
      <c r="B48" s="6"/>
      <c r="C48" s="6"/>
      <c r="D48" s="6"/>
      <c r="E48" s="6"/>
      <c r="F48" s="6"/>
      <c r="G48" s="6"/>
      <c r="H48" s="6"/>
      <c r="I48" s="6"/>
      <c r="J48" s="1029"/>
      <c r="K48" s="169"/>
      <c r="L48" s="169"/>
      <c r="M48" s="169"/>
      <c r="N48" s="169"/>
      <c r="O48" s="169"/>
      <c r="P48" s="73"/>
      <c r="Q48" s="169"/>
      <c r="R48" s="169"/>
      <c r="S48" s="170"/>
      <c r="T48" s="171"/>
      <c r="U48" s="171"/>
      <c r="V48" s="1"/>
    </row>
    <row r="49" spans="1:22" s="994" customFormat="1" ht="12" customHeight="1">
      <c r="A49" s="142" t="s">
        <v>51</v>
      </c>
      <c r="B49" s="2"/>
      <c r="C49" s="2"/>
      <c r="D49" s="2"/>
      <c r="E49" s="2"/>
      <c r="F49" s="2"/>
      <c r="G49" s="2"/>
      <c r="H49" s="2"/>
      <c r="I49" s="2"/>
      <c r="J49" s="1028"/>
      <c r="K49" s="41"/>
      <c r="L49" s="41"/>
      <c r="M49" s="41"/>
      <c r="N49" s="997"/>
      <c r="O49" s="997"/>
      <c r="P49" s="997"/>
      <c r="Q49" s="41"/>
      <c r="R49" s="41"/>
      <c r="S49" s="997"/>
      <c r="T49" s="997"/>
      <c r="U49" s="997"/>
    </row>
    <row r="50" spans="1:22" s="15" customFormat="1" ht="12" customHeight="1">
      <c r="A50" s="53" t="s">
        <v>52</v>
      </c>
      <c r="B50" s="54"/>
      <c r="C50" s="1090"/>
      <c r="D50" s="1090"/>
      <c r="E50" s="1090"/>
      <c r="F50" s="1090"/>
      <c r="G50" s="1090"/>
      <c r="H50" s="1090"/>
      <c r="I50" s="1090"/>
      <c r="J50" s="1157"/>
      <c r="K50" s="1091">
        <v>0</v>
      </c>
      <c r="L50" s="1092">
        <v>0</v>
      </c>
      <c r="M50" s="1092">
        <v>0</v>
      </c>
      <c r="N50" s="1092">
        <v>0</v>
      </c>
      <c r="O50" s="1093">
        <v>0</v>
      </c>
      <c r="P50" s="55"/>
      <c r="Q50" s="81"/>
      <c r="R50" s="28"/>
      <c r="S50" s="28"/>
      <c r="T50" s="56"/>
      <c r="U50" s="57"/>
      <c r="V50" s="1"/>
    </row>
    <row r="51" spans="1:22" s="15" customFormat="1" ht="12" customHeight="1">
      <c r="A51" s="58" t="s">
        <v>53</v>
      </c>
      <c r="B51" s="54"/>
      <c r="C51" s="1043"/>
      <c r="D51" s="1043"/>
      <c r="E51" s="1043"/>
      <c r="F51" s="1043"/>
      <c r="G51" s="1043"/>
      <c r="H51" s="1043"/>
      <c r="I51" s="1043"/>
      <c r="J51" s="1158"/>
      <c r="K51" s="1095">
        <v>0</v>
      </c>
      <c r="L51" s="1096">
        <v>0</v>
      </c>
      <c r="M51" s="1096">
        <v>0</v>
      </c>
      <c r="N51" s="1096">
        <v>0</v>
      </c>
      <c r="O51" s="1097">
        <v>0</v>
      </c>
      <c r="P51" s="55"/>
      <c r="Q51" s="48"/>
      <c r="R51" s="33"/>
      <c r="S51" s="46"/>
      <c r="T51" s="46"/>
      <c r="U51" s="47"/>
      <c r="V51" s="1"/>
    </row>
    <row r="52" spans="1:22" s="15" customFormat="1" ht="12" customHeight="1">
      <c r="A52" s="159" t="s">
        <v>54</v>
      </c>
      <c r="B52" s="54"/>
      <c r="C52" s="976"/>
      <c r="D52" s="976"/>
      <c r="E52" s="976"/>
      <c r="F52" s="976"/>
      <c r="G52" s="976"/>
      <c r="H52" s="976"/>
      <c r="I52" s="976"/>
      <c r="J52" s="1159"/>
      <c r="K52" s="1160">
        <v>0</v>
      </c>
      <c r="L52" s="1161">
        <v>0</v>
      </c>
      <c r="M52" s="1161">
        <v>0</v>
      </c>
      <c r="N52" s="1161">
        <v>0</v>
      </c>
      <c r="O52" s="1162">
        <v>0</v>
      </c>
      <c r="P52" s="73"/>
      <c r="Q52" s="138"/>
      <c r="R52" s="136"/>
      <c r="S52" s="74"/>
      <c r="T52" s="75"/>
      <c r="U52" s="76"/>
      <c r="V52" s="1"/>
    </row>
    <row r="53" spans="1:22" s="15" customFormat="1" ht="5.45" customHeight="1">
      <c r="A53" s="23"/>
      <c r="B53" s="6"/>
      <c r="C53" s="6"/>
      <c r="D53" s="6"/>
      <c r="E53" s="6"/>
      <c r="F53" s="6"/>
      <c r="G53" s="6"/>
      <c r="H53" s="6"/>
      <c r="I53" s="6"/>
      <c r="J53" s="1029"/>
      <c r="K53" s="169"/>
      <c r="L53" s="169"/>
      <c r="M53" s="169"/>
      <c r="N53" s="169"/>
      <c r="O53" s="169"/>
      <c r="P53" s="73"/>
      <c r="Q53" s="169"/>
      <c r="R53" s="169"/>
      <c r="S53" s="170"/>
      <c r="T53" s="171"/>
      <c r="U53" s="171"/>
      <c r="V53" s="1"/>
    </row>
    <row r="54" spans="1:22" s="994" customFormat="1" ht="12" customHeight="1">
      <c r="A54" s="142" t="s">
        <v>37</v>
      </c>
      <c r="B54" s="2"/>
      <c r="C54" s="2"/>
      <c r="D54" s="2"/>
      <c r="E54" s="2"/>
      <c r="F54" s="2"/>
      <c r="G54" s="2"/>
      <c r="H54" s="2"/>
      <c r="I54" s="2"/>
      <c r="J54" s="1028"/>
      <c r="K54" s="41"/>
      <c r="L54" s="41"/>
      <c r="M54" s="41"/>
      <c r="N54" s="997"/>
      <c r="O54" s="997"/>
      <c r="P54" s="997"/>
      <c r="Q54" s="41"/>
      <c r="R54" s="41"/>
      <c r="S54" s="997"/>
      <c r="T54" s="997"/>
      <c r="U54" s="997"/>
    </row>
    <row r="55" spans="1:22" s="1002" customFormat="1" ht="12" customHeight="1">
      <c r="A55" s="143" t="s">
        <v>47</v>
      </c>
      <c r="B55" s="144"/>
      <c r="C55" s="1102"/>
      <c r="D55" s="1103"/>
      <c r="E55" s="1103"/>
      <c r="F55" s="1103"/>
      <c r="G55" s="1103"/>
      <c r="H55" s="1103"/>
      <c r="I55" s="1104"/>
      <c r="J55" s="1105"/>
      <c r="K55" s="1102"/>
      <c r="L55" s="1103"/>
      <c r="M55" s="1103"/>
      <c r="N55" s="1104"/>
      <c r="O55" s="1106"/>
      <c r="P55" s="998"/>
      <c r="Q55" s="1102"/>
      <c r="R55" s="1103"/>
      <c r="S55" s="1107"/>
      <c r="T55" s="1107"/>
      <c r="U55" s="1108"/>
    </row>
    <row r="56" spans="1:22" s="15" customFormat="1" ht="12" customHeight="1">
      <c r="A56" s="58" t="s">
        <v>38</v>
      </c>
      <c r="B56" s="54"/>
      <c r="C56" s="1042"/>
      <c r="D56" s="1043"/>
      <c r="E56" s="1043"/>
      <c r="F56" s="1043"/>
      <c r="G56" s="1043"/>
      <c r="H56" s="1043"/>
      <c r="I56" s="1043"/>
      <c r="J56" s="1109"/>
      <c r="K56" s="1042"/>
      <c r="L56" s="1043"/>
      <c r="M56" s="1043"/>
      <c r="N56" s="1043"/>
      <c r="O56" s="1110"/>
      <c r="P56" s="55"/>
      <c r="Q56" s="1042"/>
      <c r="R56" s="1043"/>
      <c r="S56" s="1111"/>
      <c r="T56" s="1111"/>
      <c r="U56" s="1112"/>
      <c r="V56" s="1"/>
    </row>
    <row r="57" spans="1:22" s="15" customFormat="1" ht="12" customHeight="1">
      <c r="A57" s="159" t="s">
        <v>48</v>
      </c>
      <c r="B57" s="54"/>
      <c r="C57" s="975"/>
      <c r="D57" s="976"/>
      <c r="E57" s="976"/>
      <c r="F57" s="976"/>
      <c r="G57" s="976"/>
      <c r="H57" s="976"/>
      <c r="I57" s="976"/>
      <c r="J57" s="1113"/>
      <c r="K57" s="975"/>
      <c r="L57" s="976"/>
      <c r="M57" s="976"/>
      <c r="N57" s="976"/>
      <c r="O57" s="977"/>
      <c r="P57" s="73"/>
      <c r="Q57" s="975"/>
      <c r="R57" s="976"/>
      <c r="S57" s="978"/>
      <c r="T57" s="979"/>
      <c r="U57" s="980"/>
      <c r="V57" s="1"/>
    </row>
    <row r="58" spans="1:22" ht="12" customHeight="1">
      <c r="A58" s="160"/>
      <c r="B58" s="161"/>
      <c r="C58" s="161"/>
      <c r="D58" s="161"/>
      <c r="E58" s="161"/>
      <c r="F58" s="161"/>
      <c r="G58" s="161"/>
      <c r="H58" s="161"/>
      <c r="I58" s="161"/>
      <c r="J58" s="1114"/>
      <c r="K58" s="162"/>
      <c r="L58" s="162"/>
      <c r="M58" s="162"/>
      <c r="N58" s="1115"/>
      <c r="O58" s="1115"/>
      <c r="P58" s="1116"/>
      <c r="Q58" s="162"/>
      <c r="R58" s="162"/>
      <c r="S58" s="1006"/>
      <c r="T58" s="1006"/>
      <c r="U58" s="1006"/>
    </row>
    <row r="59" spans="1:22" ht="15.6" customHeight="1">
      <c r="A59" s="21" t="s">
        <v>16</v>
      </c>
      <c r="B59" s="21"/>
      <c r="C59" s="21"/>
      <c r="D59" s="21"/>
      <c r="E59" s="21"/>
      <c r="F59" s="21"/>
      <c r="G59" s="21"/>
      <c r="H59" s="21"/>
      <c r="I59" s="21"/>
      <c r="J59" s="1036"/>
      <c r="K59" s="23"/>
      <c r="L59" s="23"/>
      <c r="M59" s="23"/>
      <c r="N59" s="23"/>
      <c r="O59" s="24"/>
      <c r="P59" s="24"/>
      <c r="Q59" s="23"/>
      <c r="R59" s="23"/>
      <c r="S59" s="25"/>
      <c r="T59" s="25"/>
      <c r="U59" s="25"/>
    </row>
    <row r="60" spans="1:22" ht="12" customHeight="1">
      <c r="A60" s="80" t="s">
        <v>17</v>
      </c>
      <c r="B60" s="54"/>
      <c r="C60" s="81"/>
      <c r="D60" s="28"/>
      <c r="E60" s="28"/>
      <c r="F60" s="28"/>
      <c r="G60" s="28"/>
      <c r="H60" s="28"/>
      <c r="I60" s="1060"/>
      <c r="J60" s="1067"/>
      <c r="K60" s="81"/>
      <c r="L60" s="28"/>
      <c r="M60" s="28"/>
      <c r="N60" s="28"/>
      <c r="O60" s="82"/>
      <c r="P60" s="35"/>
      <c r="Q60" s="81"/>
      <c r="R60" s="28"/>
      <c r="S60" s="44"/>
      <c r="T60" s="44"/>
      <c r="U60" s="45"/>
    </row>
    <row r="61" spans="1:22" s="168" customFormat="1" ht="12" customHeight="1">
      <c r="A61" s="172" t="s">
        <v>18</v>
      </c>
      <c r="B61" s="83"/>
      <c r="C61" s="173">
        <f>C18-C60</f>
        <v>384010.66625000001</v>
      </c>
      <c r="D61" s="174">
        <f t="shared" ref="D61:J61" si="33">D18-D60</f>
        <v>369463.10324999999</v>
      </c>
      <c r="E61" s="174">
        <f t="shared" si="33"/>
        <v>387394</v>
      </c>
      <c r="F61" s="174">
        <f t="shared" si="33"/>
        <v>416745.81002721388</v>
      </c>
      <c r="G61" s="174">
        <f t="shared" si="33"/>
        <v>475096</v>
      </c>
      <c r="H61" s="174">
        <f t="shared" si="33"/>
        <v>497939.36079999997</v>
      </c>
      <c r="I61" s="174">
        <f t="shared" si="33"/>
        <v>447314.94587856194</v>
      </c>
      <c r="J61" s="1069">
        <f t="shared" si="33"/>
        <v>464332</v>
      </c>
      <c r="K61" s="173">
        <f>K18-K60</f>
        <v>682126.69687500002</v>
      </c>
      <c r="L61" s="174">
        <f t="shared" ref="L61:O61" si="34">L18-L60</f>
        <v>726304.58687500004</v>
      </c>
      <c r="M61" s="174">
        <f t="shared" si="34"/>
        <v>745721.60669999989</v>
      </c>
      <c r="N61" s="174">
        <f t="shared" si="34"/>
        <v>762448.13240100001</v>
      </c>
      <c r="O61" s="175">
        <f t="shared" si="34"/>
        <v>780078.61887302995</v>
      </c>
      <c r="P61" s="84"/>
      <c r="Q61" s="173"/>
      <c r="R61" s="174"/>
      <c r="S61" s="85"/>
      <c r="T61" s="85"/>
      <c r="U61" s="86"/>
    </row>
    <row r="62" spans="1:22" s="93" customFormat="1" ht="12" customHeight="1">
      <c r="A62" s="23"/>
      <c r="B62" s="6"/>
      <c r="C62" s="6"/>
      <c r="D62" s="6"/>
      <c r="E62" s="6"/>
      <c r="F62" s="6"/>
      <c r="G62" s="6"/>
      <c r="H62" s="6"/>
      <c r="I62" s="6"/>
      <c r="J62" s="1029"/>
      <c r="K62" s="79"/>
      <c r="L62" s="79"/>
      <c r="M62" s="79"/>
      <c r="N62" s="79"/>
      <c r="O62" s="79"/>
      <c r="P62" s="78"/>
      <c r="Q62" s="79"/>
      <c r="R62" s="79"/>
      <c r="S62" s="77"/>
      <c r="T62" s="77"/>
      <c r="U62" s="77"/>
      <c r="V62" s="1"/>
    </row>
    <row r="63" spans="1:22" ht="15.6" customHeight="1">
      <c r="A63" s="21" t="s">
        <v>19</v>
      </c>
      <c r="B63" s="21"/>
      <c r="C63" s="21"/>
      <c r="D63" s="21"/>
      <c r="E63" s="21"/>
      <c r="F63" s="21"/>
      <c r="G63" s="21"/>
      <c r="H63" s="21"/>
      <c r="I63" s="21"/>
      <c r="J63" s="1036"/>
      <c r="K63" s="23"/>
      <c r="L63" s="23"/>
      <c r="M63" s="23"/>
      <c r="N63" s="23"/>
      <c r="O63" s="24"/>
      <c r="P63" s="24"/>
      <c r="Q63" s="23"/>
      <c r="R63" s="23"/>
      <c r="S63" s="25"/>
      <c r="T63" s="25"/>
      <c r="U63" s="25"/>
    </row>
    <row r="64" spans="1:22" s="106" customFormat="1" ht="12" customHeight="1">
      <c r="A64" s="53" t="s">
        <v>39</v>
      </c>
      <c r="B64" s="6"/>
      <c r="C64" s="88">
        <f>'T1'!C64</f>
        <v>5.7000000000000002E-2</v>
      </c>
      <c r="D64" s="89">
        <f>'T1'!D64</f>
        <v>1.7000000000000001E-2</v>
      </c>
      <c r="E64" s="89">
        <f>'T1'!E64</f>
        <v>2.0000000000000001E-4</v>
      </c>
      <c r="F64" s="89">
        <f>'T1'!F64</f>
        <v>1E-3</v>
      </c>
      <c r="G64" s="89">
        <f>'T1'!G64</f>
        <v>4.0000000000000001E-3</v>
      </c>
      <c r="H64" s="89">
        <f>'T1'!H64</f>
        <v>2.4E-2</v>
      </c>
      <c r="I64" s="89">
        <f>'T1'!I64</f>
        <v>2.9000000000000001E-2</v>
      </c>
      <c r="J64" s="1163">
        <f>'T1'!J64</f>
        <v>3.1E-2</v>
      </c>
      <c r="K64" s="88">
        <f>'T1'!K64</f>
        <v>3.1E-2</v>
      </c>
      <c r="L64" s="89">
        <f>'T1'!L64</f>
        <v>0.03</v>
      </c>
      <c r="M64" s="89">
        <f>'T1'!M64</f>
        <v>0.03</v>
      </c>
      <c r="N64" s="89">
        <f>'T1'!N64</f>
        <v>0.03</v>
      </c>
      <c r="O64" s="90">
        <f>'T1'!O64</f>
        <v>0.03</v>
      </c>
      <c r="P64" s="91"/>
      <c r="Q64" s="88"/>
      <c r="R64" s="89"/>
      <c r="S64" s="89"/>
      <c r="T64" s="89"/>
      <c r="U64" s="92"/>
      <c r="V64" s="1"/>
    </row>
    <row r="65" spans="1:22" s="93" customFormat="1" ht="12" customHeight="1">
      <c r="A65" s="58" t="s">
        <v>40</v>
      </c>
      <c r="B65" s="6"/>
      <c r="C65" s="94">
        <f>'T1'!C65</f>
        <v>95.526628463527331</v>
      </c>
      <c r="D65" s="95">
        <f>'T1'!D65</f>
        <v>97.15058114740728</v>
      </c>
      <c r="E65" s="95">
        <f>'T1'!E65</f>
        <v>97.170011263636766</v>
      </c>
      <c r="F65" s="95">
        <f>'T1'!F65</f>
        <v>97.267181274900395</v>
      </c>
      <c r="G65" s="95">
        <f>'T1'!G65</f>
        <v>97.65625</v>
      </c>
      <c r="H65" s="95">
        <f>'T1'!H65</f>
        <v>100</v>
      </c>
      <c r="I65" s="95">
        <f>'T1'!I65</f>
        <v>102.89999999999999</v>
      </c>
      <c r="J65" s="1164">
        <f>'T1'!J65</f>
        <v>106.08989999999999</v>
      </c>
      <c r="K65" s="94">
        <f>'T1'!K65</f>
        <v>109.37868689999998</v>
      </c>
      <c r="L65" s="95">
        <f>'T1'!L65</f>
        <v>112.66004750699997</v>
      </c>
      <c r="M65" s="95">
        <f>'T1'!M65</f>
        <v>116.03984893220998</v>
      </c>
      <c r="N65" s="95">
        <f>'T1'!N65</f>
        <v>119.52104440017628</v>
      </c>
      <c r="O65" s="96">
        <f>'T1'!O65</f>
        <v>123.10667573218157</v>
      </c>
      <c r="P65" s="97"/>
      <c r="Q65" s="94"/>
      <c r="R65" s="95"/>
      <c r="S65" s="95"/>
      <c r="T65" s="95"/>
      <c r="U65" s="98"/>
      <c r="V65" s="1"/>
    </row>
    <row r="66" spans="1:22" s="93" customFormat="1" ht="12" customHeight="1">
      <c r="A66" s="99" t="s">
        <v>41</v>
      </c>
      <c r="B66" s="100"/>
      <c r="C66" s="164">
        <f>((C61-C15-C16)/(C65/100))+C15+C16</f>
        <v>395723.51169887732</v>
      </c>
      <c r="D66" s="165">
        <f t="shared" ref="D66:J66" si="35">((D61-D15-D16)/(D65/100))+D15+D16</f>
        <v>378627.73561861296</v>
      </c>
      <c r="E66" s="165">
        <f t="shared" si="35"/>
        <v>396923.84107263997</v>
      </c>
      <c r="F66" s="165">
        <f t="shared" si="35"/>
        <v>426228.12573921389</v>
      </c>
      <c r="G66" s="165">
        <f t="shared" si="35"/>
        <v>484490.94400000002</v>
      </c>
      <c r="H66" s="165">
        <f t="shared" si="35"/>
        <v>497939.36079999997</v>
      </c>
      <c r="I66" s="165">
        <f t="shared" si="35"/>
        <v>437101.3263953008</v>
      </c>
      <c r="J66" s="1142">
        <f t="shared" si="35"/>
        <v>442677.33074119221</v>
      </c>
      <c r="K66" s="164">
        <f>((K61-K15-K16)/(K65/100))+K15+K16</f>
        <v>637722.48000471422</v>
      </c>
      <c r="L66" s="165">
        <f t="shared" ref="L66:O66" si="36">((L61-L15-L16)/(L65/100))+L15+L16</f>
        <v>666364.48000471422</v>
      </c>
      <c r="M66" s="165">
        <f t="shared" si="36"/>
        <v>669779.53312971408</v>
      </c>
      <c r="N66" s="165">
        <f t="shared" si="36"/>
        <v>670024.0331297142</v>
      </c>
      <c r="O66" s="166">
        <f t="shared" si="36"/>
        <v>670678.0331297142</v>
      </c>
      <c r="P66" s="103"/>
      <c r="Q66" s="164"/>
      <c r="R66" s="165"/>
      <c r="S66" s="1165"/>
      <c r="T66" s="104"/>
      <c r="U66" s="105"/>
      <c r="V66" s="1"/>
    </row>
    <row r="67" spans="1:22" s="93" customFormat="1" ht="12" customHeight="1">
      <c r="A67" s="107" t="s">
        <v>7</v>
      </c>
      <c r="B67" s="6"/>
      <c r="C67" s="49"/>
      <c r="D67" s="51">
        <f>D66/C66-1</f>
        <v>-4.3201314996095697E-2</v>
      </c>
      <c r="E67" s="51">
        <f t="shared" ref="E67:J67" si="37">E66/D66-1</f>
        <v>4.8322147938090865E-2</v>
      </c>
      <c r="F67" s="51">
        <f t="shared" si="37"/>
        <v>7.3828482026633946E-2</v>
      </c>
      <c r="G67" s="51">
        <f t="shared" si="37"/>
        <v>0.13669397851148379</v>
      </c>
      <c r="H67" s="51">
        <f t="shared" si="37"/>
        <v>2.7757829050360838E-2</v>
      </c>
      <c r="I67" s="51">
        <f t="shared" si="37"/>
        <v>-0.12217960497630775</v>
      </c>
      <c r="J67" s="1166">
        <f t="shared" si="37"/>
        <v>1.2756777454499435E-2</v>
      </c>
      <c r="K67" s="49">
        <f>K66/J66-1</f>
        <v>0.44060342764096405</v>
      </c>
      <c r="L67" s="51">
        <f>L66/K66-1</f>
        <v>4.4912953358313912E-2</v>
      </c>
      <c r="M67" s="51">
        <f t="shared" ref="M67:O67" si="38">M66/L66-1</f>
        <v>5.1249027033608563E-3</v>
      </c>
      <c r="N67" s="51">
        <f t="shared" si="38"/>
        <v>3.6504549319027468E-4</v>
      </c>
      <c r="O67" s="108">
        <f t="shared" si="38"/>
        <v>9.7608439050334006E-4</v>
      </c>
      <c r="P67" s="50"/>
      <c r="Q67" s="49"/>
      <c r="R67" s="51"/>
      <c r="S67" s="51"/>
      <c r="T67" s="51"/>
      <c r="U67" s="52"/>
      <c r="V67" s="1"/>
    </row>
    <row r="68" spans="1:22" s="93" customFormat="1" ht="12" customHeight="1">
      <c r="A68" s="109" t="s">
        <v>20</v>
      </c>
      <c r="B68" s="4"/>
      <c r="C68" s="110">
        <f>'T1'!C68</f>
        <v>2023.64869</v>
      </c>
      <c r="D68" s="111">
        <f>'T1'!D68</f>
        <v>2101.1860000000001</v>
      </c>
      <c r="E68" s="111">
        <f>'T1'!E68</f>
        <v>2407.7419199999999</v>
      </c>
      <c r="F68" s="111">
        <f>'T1'!F68</f>
        <v>2695.9443000000001</v>
      </c>
      <c r="G68" s="111">
        <f>'T1'!G68</f>
        <v>2790.2109999999998</v>
      </c>
      <c r="H68" s="111">
        <f>'T1'!H68</f>
        <v>2973.3229999999999</v>
      </c>
      <c r="I68" s="111">
        <f>'T1'!I68</f>
        <v>3236.5168924</v>
      </c>
      <c r="J68" s="1167">
        <f>'T1'!J68</f>
        <v>3402.0282999999999</v>
      </c>
      <c r="K68" s="110">
        <f>'T1'!K68</f>
        <v>3596.6840000000002</v>
      </c>
      <c r="L68" s="111">
        <f>'T1'!L68</f>
        <v>3750.827600000001</v>
      </c>
      <c r="M68" s="111">
        <f>'T1'!M68</f>
        <v>3892.1259000000009</v>
      </c>
      <c r="N68" s="111">
        <f>'T1'!N68</f>
        <v>4031.4480000000008</v>
      </c>
      <c r="O68" s="112">
        <f>'T1'!O68</f>
        <v>4172.7463000000007</v>
      </c>
      <c r="P68" s="84"/>
      <c r="Q68" s="1121"/>
      <c r="R68" s="1122"/>
      <c r="S68" s="1123"/>
      <c r="T68" s="104"/>
      <c r="U68" s="105"/>
      <c r="V68" s="1"/>
    </row>
    <row r="69" spans="1:22" s="93" customFormat="1" ht="12" customHeight="1">
      <c r="A69" s="107" t="s">
        <v>7</v>
      </c>
      <c r="B69" s="4"/>
      <c r="C69" s="49"/>
      <c r="D69" s="51">
        <f>D68/C68-1</f>
        <v>3.8315598148609631E-2</v>
      </c>
      <c r="E69" s="51">
        <f t="shared" ref="E69:J69" si="39">E68/D68-1</f>
        <v>0.14589661267493681</v>
      </c>
      <c r="F69" s="51">
        <f t="shared" si="39"/>
        <v>0.11969820253825225</v>
      </c>
      <c r="G69" s="51">
        <f t="shared" si="39"/>
        <v>3.4966115583322521E-2</v>
      </c>
      <c r="H69" s="51">
        <f t="shared" si="39"/>
        <v>6.5626578061659169E-2</v>
      </c>
      <c r="I69" s="51">
        <f t="shared" si="39"/>
        <v>8.8518432877961795E-2</v>
      </c>
      <c r="J69" s="1166">
        <f t="shared" si="39"/>
        <v>5.1138743625486427E-2</v>
      </c>
      <c r="K69" s="49">
        <f>K68/J68-1</f>
        <v>5.7217542840546143E-2</v>
      </c>
      <c r="L69" s="51">
        <f>L68/K68-1</f>
        <v>4.2857142857143149E-2</v>
      </c>
      <c r="M69" s="51">
        <f t="shared" ref="M69:O69" si="40">M68/L68-1</f>
        <v>3.7671232876712368E-2</v>
      </c>
      <c r="N69" s="51">
        <f t="shared" si="40"/>
        <v>3.5795887281035776E-2</v>
      </c>
      <c r="O69" s="108">
        <f t="shared" si="40"/>
        <v>3.5049019607843013E-2</v>
      </c>
      <c r="P69" s="50"/>
      <c r="Q69" s="49"/>
      <c r="R69" s="51"/>
      <c r="S69" s="176"/>
      <c r="T69" s="51"/>
      <c r="U69" s="52"/>
      <c r="V69" s="1"/>
    </row>
    <row r="70" spans="1:22" s="93" customFormat="1" ht="12" customHeight="1">
      <c r="A70" s="109" t="s">
        <v>44</v>
      </c>
      <c r="B70" s="4"/>
      <c r="C70" s="113">
        <f t="shared" ref="C70" si="41">C66/C68</f>
        <v>195.54951096718142</v>
      </c>
      <c r="D70" s="114">
        <f>D66/D68</f>
        <v>180.19715323565498</v>
      </c>
      <c r="E70" s="114">
        <f t="shared" ref="E70:J70" si="42">E66/E68</f>
        <v>164.85315048742433</v>
      </c>
      <c r="F70" s="114">
        <f t="shared" si="42"/>
        <v>158.09975218672503</v>
      </c>
      <c r="G70" s="114">
        <f t="shared" si="42"/>
        <v>173.63953622145425</v>
      </c>
      <c r="H70" s="114">
        <f t="shared" si="42"/>
        <v>167.46897689891074</v>
      </c>
      <c r="I70" s="114">
        <f t="shared" si="42"/>
        <v>135.05300325226284</v>
      </c>
      <c r="J70" s="1168">
        <f t="shared" si="42"/>
        <v>130.12158974138816</v>
      </c>
      <c r="K70" s="113">
        <f t="shared" ref="K70" si="43">K66/K68</f>
        <v>177.30845412182839</v>
      </c>
      <c r="L70" s="114">
        <f>L66/L68</f>
        <v>177.657986734638</v>
      </c>
      <c r="M70" s="114">
        <f t="shared" ref="M70:O70" si="44">M66/M68</f>
        <v>172.08578302405735</v>
      </c>
      <c r="N70" s="114">
        <f t="shared" si="44"/>
        <v>166.1993490005859</v>
      </c>
      <c r="O70" s="115">
        <f t="shared" si="44"/>
        <v>160.72820749483716</v>
      </c>
      <c r="P70" s="116"/>
      <c r="Q70" s="1019"/>
      <c r="R70" s="117"/>
      <c r="S70" s="178"/>
      <c r="T70" s="104"/>
      <c r="U70" s="105"/>
      <c r="V70" s="1"/>
    </row>
    <row r="71" spans="1:22" ht="12" customHeight="1">
      <c r="A71" s="118" t="s">
        <v>7</v>
      </c>
      <c r="B71" s="4"/>
      <c r="C71" s="119"/>
      <c r="D71" s="120">
        <f>D70/C70-1</f>
        <v>-7.8508801456951716E-2</v>
      </c>
      <c r="E71" s="120">
        <f t="shared" ref="E71" si="45">E70/D70-1</f>
        <v>-8.5151193971218508E-2</v>
      </c>
      <c r="F71" s="120">
        <f t="shared" ref="F71" si="46">F70/E70-1</f>
        <v>-4.0966146420201244E-2</v>
      </c>
      <c r="G71" s="120">
        <f t="shared" ref="G71" si="47">G70/F70-1</f>
        <v>9.8291008175495742E-2</v>
      </c>
      <c r="H71" s="120">
        <f t="shared" ref="H71" si="48">H70/G70-1</f>
        <v>-3.5536603338273021E-2</v>
      </c>
      <c r="I71" s="120">
        <f t="shared" ref="I71" si="49">I70/H70-1</f>
        <v>-0.19356405136585475</v>
      </c>
      <c r="J71" s="1169">
        <f t="shared" ref="J71" si="50">J70/I70-1</f>
        <v>-3.651465270759946E-2</v>
      </c>
      <c r="K71" s="119">
        <f>K70/J70-1</f>
        <v>0.36263670367248335</v>
      </c>
      <c r="L71" s="120">
        <f>L70/K70-1</f>
        <v>1.971325138109048E-3</v>
      </c>
      <c r="M71" s="120">
        <f t="shared" ref="M71" si="51">M70/L70-1</f>
        <v>-3.1364780233064771E-2</v>
      </c>
      <c r="N71" s="120">
        <f t="shared" ref="N71" si="52">N70/M70-1</f>
        <v>-3.4206393579000904E-2</v>
      </c>
      <c r="O71" s="121">
        <f t="shared" ref="O71" si="53">O70/N70-1</f>
        <v>-3.2919151240053512E-2</v>
      </c>
      <c r="P71" s="50"/>
      <c r="Q71" s="119"/>
      <c r="R71" s="120"/>
      <c r="S71" s="75"/>
      <c r="T71" s="120"/>
      <c r="U71" s="122"/>
    </row>
    <row r="72" spans="1:22" s="982" customFormat="1" ht="12" customHeight="1">
      <c r="A72" s="123"/>
      <c r="B72" s="4"/>
      <c r="C72" s="4"/>
      <c r="D72" s="4"/>
      <c r="E72" s="4"/>
      <c r="F72" s="4"/>
      <c r="G72" s="4"/>
      <c r="H72" s="4"/>
      <c r="I72" s="4"/>
      <c r="J72" s="1170"/>
      <c r="K72" s="50"/>
      <c r="L72" s="50"/>
      <c r="M72" s="50"/>
      <c r="N72" s="50"/>
      <c r="O72" s="50"/>
      <c r="P72" s="50"/>
      <c r="Q72" s="93"/>
      <c r="R72" s="93"/>
      <c r="S72" s="93"/>
      <c r="T72" s="93"/>
      <c r="U72" s="93"/>
    </row>
    <row r="73" spans="1:22" s="982" customFormat="1" ht="12" customHeight="1">
      <c r="A73" s="124" t="s">
        <v>21</v>
      </c>
      <c r="B73" s="15"/>
      <c r="C73" s="15"/>
      <c r="D73" s="15"/>
      <c r="E73" s="15"/>
      <c r="F73" s="15"/>
      <c r="G73" s="15"/>
      <c r="H73" s="15"/>
      <c r="I73" s="15"/>
      <c r="J73" s="124"/>
      <c r="K73" s="15"/>
      <c r="L73" s="15"/>
      <c r="M73" s="15"/>
      <c r="N73" s="15"/>
      <c r="O73" s="15"/>
      <c r="P73" s="15"/>
      <c r="Q73" s="1"/>
      <c r="R73" s="1"/>
      <c r="S73" s="1"/>
      <c r="T73" s="1"/>
      <c r="U73" s="1"/>
    </row>
    <row r="74" spans="1:22" s="994" customFormat="1" ht="12" customHeight="1">
      <c r="A74" s="150" t="s">
        <v>436</v>
      </c>
      <c r="B74" s="151"/>
      <c r="C74" s="151"/>
      <c r="D74" s="151"/>
      <c r="E74" s="151"/>
      <c r="F74" s="151"/>
      <c r="G74" s="151"/>
      <c r="H74" s="151"/>
      <c r="I74" s="151"/>
      <c r="J74" s="1127"/>
      <c r="K74" s="125"/>
      <c r="L74" s="125"/>
      <c r="M74" s="91"/>
      <c r="N74" s="1020"/>
      <c r="O74" s="182"/>
      <c r="P74" s="983"/>
      <c r="Q74" s="982"/>
      <c r="R74" s="982"/>
      <c r="S74" s="982"/>
      <c r="T74" s="982"/>
      <c r="U74" s="982"/>
    </row>
    <row r="75" spans="1:22" s="994" customFormat="1" ht="12" customHeight="1">
      <c r="A75" s="150" t="s">
        <v>42</v>
      </c>
      <c r="B75" s="151"/>
      <c r="C75" s="151"/>
      <c r="D75" s="151"/>
      <c r="E75" s="151"/>
      <c r="F75" s="151"/>
      <c r="G75" s="151"/>
      <c r="H75" s="151"/>
      <c r="I75" s="151"/>
      <c r="J75" s="1127"/>
      <c r="K75" s="125"/>
      <c r="L75" s="125"/>
      <c r="M75" s="91"/>
      <c r="N75" s="1020"/>
      <c r="O75" s="182"/>
      <c r="P75" s="983"/>
      <c r="Q75" s="982"/>
      <c r="R75" s="982"/>
      <c r="S75" s="982"/>
      <c r="T75" s="982"/>
      <c r="U75" s="982"/>
    </row>
    <row r="76" spans="1:22" s="994" customFormat="1" ht="12" customHeight="1">
      <c r="A76" s="150" t="s">
        <v>43</v>
      </c>
      <c r="B76" s="152"/>
      <c r="C76" s="152"/>
      <c r="D76" s="152"/>
      <c r="E76" s="152"/>
      <c r="F76" s="152"/>
      <c r="G76" s="152"/>
      <c r="H76" s="152"/>
      <c r="I76" s="152"/>
      <c r="J76" s="1128"/>
      <c r="K76" s="153"/>
      <c r="L76" s="153"/>
      <c r="M76" s="153"/>
      <c r="N76" s="1022"/>
      <c r="O76" s="125"/>
      <c r="P76" s="125"/>
      <c r="Q76" s="1"/>
      <c r="R76" s="1"/>
      <c r="S76" s="1"/>
      <c r="T76" s="1"/>
      <c r="U76" s="1"/>
    </row>
    <row r="77" spans="1:22" ht="12" customHeight="1">
      <c r="A77" s="150"/>
      <c r="B77" s="126"/>
      <c r="C77" s="126"/>
      <c r="D77" s="126"/>
      <c r="E77" s="126"/>
      <c r="F77" s="126"/>
      <c r="G77" s="126"/>
      <c r="H77" s="126"/>
      <c r="I77" s="126"/>
      <c r="J77" s="1129"/>
      <c r="K77" s="127"/>
      <c r="L77" s="127"/>
      <c r="M77" s="127"/>
      <c r="N77" s="181"/>
      <c r="O77" s="1023"/>
      <c r="P77" s="1024"/>
      <c r="Q77" s="1024"/>
      <c r="R77" s="994"/>
      <c r="S77" s="994"/>
      <c r="T77" s="994"/>
      <c r="U77" s="994"/>
    </row>
    <row r="78" spans="1:22" ht="12" customHeight="1">
      <c r="A78" s="1028"/>
      <c r="B78" s="1028"/>
      <c r="C78" s="1028"/>
      <c r="D78" s="1028"/>
      <c r="E78" s="1028"/>
      <c r="F78" s="1028"/>
      <c r="G78" s="1028"/>
      <c r="H78" s="1028"/>
      <c r="I78" s="1028"/>
      <c r="J78" s="1028"/>
      <c r="K78" s="1029"/>
      <c r="L78" s="1029"/>
      <c r="M78" s="1029"/>
      <c r="N78" s="1029"/>
      <c r="O78" s="127"/>
      <c r="P78" s="859"/>
    </row>
    <row r="79" spans="1:22" ht="12" customHeight="1">
      <c r="A79" s="2"/>
      <c r="B79" s="2"/>
      <c r="C79" s="2"/>
      <c r="D79" s="2"/>
      <c r="E79" s="2"/>
      <c r="F79" s="2"/>
      <c r="G79" s="2"/>
      <c r="H79" s="2"/>
      <c r="I79" s="2"/>
      <c r="J79" s="1028"/>
      <c r="K79" s="6"/>
      <c r="L79" s="6"/>
      <c r="M79" s="6"/>
      <c r="N79" s="6"/>
      <c r="O79" s="1026"/>
      <c r="P79" s="1026"/>
      <c r="Q79" s="994"/>
      <c r="R79" s="994"/>
      <c r="S79" s="994"/>
      <c r="T79" s="994"/>
      <c r="U79" s="994"/>
    </row>
    <row r="80" spans="1:22">
      <c r="O80" s="1029"/>
      <c r="P80" s="1029"/>
      <c r="Q80" s="1034"/>
    </row>
    <row r="81" spans="1:16">
      <c r="O81" s="6"/>
      <c r="P81" s="6"/>
    </row>
    <row r="83" spans="1:16" ht="12" customHeight="1">
      <c r="A83" s="1"/>
      <c r="B83" s="1"/>
      <c r="C83" s="1"/>
      <c r="D83" s="1"/>
      <c r="E83" s="1"/>
      <c r="F83" s="1"/>
      <c r="G83" s="1"/>
      <c r="H83" s="1"/>
      <c r="I83" s="1"/>
      <c r="J83" s="1034"/>
      <c r="K83" s="1"/>
      <c r="L83" s="1"/>
      <c r="M83" s="1"/>
      <c r="N83" s="1"/>
    </row>
    <row r="85" spans="1:16">
      <c r="O85" s="1"/>
      <c r="P85" s="1"/>
    </row>
    <row r="117" spans="1:16" ht="12" customHeight="1">
      <c r="A117" s="1030"/>
      <c r="B117" s="1"/>
      <c r="C117" s="1"/>
      <c r="D117" s="1"/>
      <c r="E117" s="1"/>
      <c r="F117" s="1"/>
      <c r="G117" s="1"/>
      <c r="H117" s="1"/>
      <c r="I117" s="1"/>
      <c r="J117" s="1034"/>
      <c r="K117" s="1"/>
      <c r="L117" s="1"/>
      <c r="M117" s="1"/>
      <c r="N117" s="1"/>
    </row>
    <row r="119" spans="1:16">
      <c r="O119" s="1"/>
      <c r="P119" s="1"/>
    </row>
  </sheetData>
  <mergeCells count="3">
    <mergeCell ref="K7:O7"/>
    <mergeCell ref="Q7:U7"/>
    <mergeCell ref="C7:J7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0"/>
  <sheetViews>
    <sheetView showGridLines="0" topLeftCell="A31" workbookViewId="0">
      <selection activeCell="W27" sqref="W27"/>
    </sheetView>
  </sheetViews>
  <sheetFormatPr defaultColWidth="12.5703125" defaultRowHeight="12"/>
  <cols>
    <col min="1" max="1" width="30.85546875" style="8" customWidth="1"/>
    <col min="2" max="2" width="0.42578125" style="8" customWidth="1"/>
    <col min="3" max="9" width="8.140625" style="8" customWidth="1"/>
    <col min="10" max="10" width="8.140625" style="1033" customWidth="1"/>
    <col min="11" max="15" width="9" style="7" customWidth="1"/>
    <col min="16" max="16" width="0.7109375" style="7" customWidth="1"/>
    <col min="17" max="17" width="9" style="1" hidden="1" customWidth="1"/>
    <col min="18" max="18" width="9.5703125" style="1" hidden="1" customWidth="1"/>
    <col min="19" max="21" width="9" style="1" hidden="1" customWidth="1"/>
    <col min="22" max="16384" width="12.5703125" style="1"/>
  </cols>
  <sheetData>
    <row r="1" spans="1:28" s="960" customFormat="1" ht="12" customHeight="1">
      <c r="A1" s="187" t="s">
        <v>429</v>
      </c>
      <c r="B1" s="187"/>
      <c r="C1" s="187"/>
      <c r="D1" s="187"/>
      <c r="E1" s="187"/>
      <c r="F1" s="187"/>
      <c r="G1" s="187"/>
      <c r="H1" s="187"/>
      <c r="I1" s="187"/>
      <c r="J1" s="1031"/>
      <c r="K1" s="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8" ht="12" customHeight="1">
      <c r="A2" s="2"/>
      <c r="B2" s="2"/>
      <c r="C2" s="2"/>
      <c r="D2" s="2"/>
      <c r="E2" s="2"/>
      <c r="F2" s="2"/>
      <c r="G2" s="2"/>
      <c r="H2" s="2"/>
      <c r="I2" s="2"/>
      <c r="J2" s="1028"/>
    </row>
    <row r="3" spans="1:28" ht="12" customHeight="1">
      <c r="A3" s="9" t="s">
        <v>160</v>
      </c>
      <c r="B3" s="10"/>
      <c r="C3" s="10"/>
      <c r="D3" s="10"/>
      <c r="E3" s="10"/>
      <c r="F3" s="10"/>
      <c r="G3" s="10"/>
      <c r="H3" s="10"/>
      <c r="I3" s="10"/>
      <c r="J3" s="1032"/>
      <c r="K3" s="6"/>
      <c r="L3" s="6"/>
      <c r="M3" s="6"/>
      <c r="N3" s="6"/>
      <c r="O3" s="6"/>
      <c r="P3" s="6"/>
      <c r="Q3" s="961"/>
      <c r="R3" s="961"/>
      <c r="S3" s="961"/>
      <c r="T3" s="961"/>
      <c r="U3" s="961"/>
    </row>
    <row r="4" spans="1:28" ht="12" customHeight="1">
      <c r="A4" s="11" t="s">
        <v>161</v>
      </c>
      <c r="B4" s="10"/>
      <c r="C4" s="10"/>
      <c r="D4" s="10"/>
      <c r="E4" s="10"/>
      <c r="F4" s="10"/>
      <c r="G4" s="10"/>
      <c r="H4" s="10"/>
      <c r="I4" s="10"/>
      <c r="J4" s="1032"/>
      <c r="K4" s="6"/>
      <c r="L4" s="6"/>
      <c r="M4" s="6"/>
      <c r="N4" s="6"/>
      <c r="O4" s="6"/>
      <c r="P4" s="6"/>
    </row>
    <row r="5" spans="1:28" ht="12" customHeight="1">
      <c r="A5" s="12" t="s">
        <v>165</v>
      </c>
      <c r="B5" s="10"/>
      <c r="C5" s="10"/>
      <c r="D5" s="10"/>
      <c r="E5" s="10"/>
      <c r="F5" s="10"/>
      <c r="G5" s="10"/>
      <c r="H5" s="10"/>
      <c r="I5" s="10"/>
      <c r="J5" s="1032"/>
      <c r="K5" s="6"/>
      <c r="L5" s="6"/>
      <c r="M5" s="6"/>
      <c r="N5" s="6"/>
      <c r="O5" s="6"/>
      <c r="P5" s="6"/>
    </row>
    <row r="6" spans="1:28" ht="12" customHeight="1">
      <c r="A6" s="2"/>
      <c r="B6" s="2"/>
      <c r="C6" s="2"/>
      <c r="D6" s="2"/>
      <c r="E6" s="2"/>
      <c r="F6" s="2"/>
      <c r="G6" s="2"/>
      <c r="H6" s="2"/>
      <c r="I6" s="2"/>
      <c r="J6" s="1028"/>
    </row>
    <row r="7" spans="1:28" s="13" customFormat="1" ht="12" customHeight="1">
      <c r="C7" s="1416" t="s">
        <v>430</v>
      </c>
      <c r="D7" s="1417"/>
      <c r="E7" s="1417"/>
      <c r="F7" s="1417"/>
      <c r="G7" s="1417"/>
      <c r="H7" s="1417"/>
      <c r="I7" s="1417"/>
      <c r="J7" s="1418"/>
      <c r="K7" s="1419" t="s">
        <v>431</v>
      </c>
      <c r="L7" s="1420"/>
      <c r="M7" s="1420"/>
      <c r="N7" s="1420"/>
      <c r="O7" s="1420"/>
      <c r="P7" s="14"/>
      <c r="Q7" s="1416" t="s">
        <v>46</v>
      </c>
      <c r="R7" s="1417"/>
      <c r="S7" s="1417"/>
      <c r="T7" s="1417"/>
      <c r="U7" s="1418"/>
      <c r="X7" s="1363"/>
      <c r="Y7" s="1363"/>
      <c r="Z7" s="1363"/>
      <c r="AA7" s="1363"/>
      <c r="AB7" s="1363"/>
    </row>
    <row r="8" spans="1:28" ht="12" customHeight="1">
      <c r="A8" s="1"/>
      <c r="B8" s="1"/>
      <c r="C8" s="1"/>
      <c r="D8" s="1"/>
      <c r="E8" s="1"/>
      <c r="F8" s="1"/>
      <c r="G8" s="1"/>
      <c r="H8" s="1"/>
      <c r="I8" s="1"/>
      <c r="J8" s="1034"/>
      <c r="K8" s="15"/>
      <c r="L8" s="15"/>
      <c r="M8" s="15"/>
      <c r="N8" s="15"/>
      <c r="O8" s="15"/>
      <c r="P8" s="15"/>
    </row>
    <row r="9" spans="1:28" s="20" customFormat="1" ht="12" customHeight="1">
      <c r="A9" s="16" t="s">
        <v>0</v>
      </c>
      <c r="B9" s="2"/>
      <c r="C9" s="17">
        <v>2012</v>
      </c>
      <c r="D9" s="3">
        <v>2013</v>
      </c>
      <c r="E9" s="3">
        <v>2014</v>
      </c>
      <c r="F9" s="3">
        <v>2015</v>
      </c>
      <c r="G9" s="3">
        <v>2016</v>
      </c>
      <c r="H9" s="3">
        <v>2017</v>
      </c>
      <c r="I9" s="3">
        <v>2018</v>
      </c>
      <c r="J9" s="1035">
        <v>2019</v>
      </c>
      <c r="K9" s="17">
        <v>2020</v>
      </c>
      <c r="L9" s="3">
        <v>2021</v>
      </c>
      <c r="M9" s="3">
        <v>2022</v>
      </c>
      <c r="N9" s="3">
        <v>2023</v>
      </c>
      <c r="O9" s="18">
        <v>2024</v>
      </c>
      <c r="P9" s="19"/>
      <c r="Q9" s="17">
        <v>2020</v>
      </c>
      <c r="R9" s="3">
        <v>2021</v>
      </c>
      <c r="S9" s="3">
        <v>2022</v>
      </c>
      <c r="T9" s="3">
        <v>2023</v>
      </c>
      <c r="U9" s="18">
        <v>2024</v>
      </c>
    </row>
    <row r="10" spans="1:28" ht="12" customHeight="1">
      <c r="A10" s="2"/>
      <c r="B10" s="2"/>
      <c r="C10" s="2"/>
      <c r="D10" s="2"/>
      <c r="E10" s="2"/>
      <c r="F10" s="2"/>
      <c r="G10" s="2"/>
      <c r="H10" s="2"/>
      <c r="I10" s="2"/>
      <c r="J10" s="1028"/>
      <c r="K10" s="8"/>
      <c r="L10" s="8"/>
      <c r="M10" s="8"/>
      <c r="Q10" s="8"/>
      <c r="R10" s="8"/>
      <c r="S10" s="8"/>
      <c r="T10" s="8"/>
      <c r="U10" s="8"/>
    </row>
    <row r="11" spans="1:28" ht="15.6" customHeight="1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1036"/>
      <c r="K11" s="23"/>
      <c r="L11" s="23"/>
      <c r="M11" s="23"/>
      <c r="N11" s="23"/>
      <c r="O11" s="24"/>
      <c r="P11" s="24"/>
      <c r="Q11" s="23"/>
      <c r="R11" s="23"/>
      <c r="S11" s="25"/>
      <c r="T11" s="25"/>
      <c r="U11" s="25"/>
    </row>
    <row r="12" spans="1:28" ht="12" customHeight="1">
      <c r="A12" s="26" t="s">
        <v>2</v>
      </c>
      <c r="B12" s="26"/>
      <c r="C12" s="128">
        <v>85962.23024365108</v>
      </c>
      <c r="D12" s="129">
        <v>134452.27059999999</v>
      </c>
      <c r="E12" s="129">
        <v>184704.85021879274</v>
      </c>
      <c r="F12" s="129">
        <v>202557.49313305656</v>
      </c>
      <c r="G12" s="129">
        <v>199305.36021530873</v>
      </c>
      <c r="H12" s="129">
        <v>83232.62913603957</v>
      </c>
      <c r="I12" s="129">
        <v>90325.240036337651</v>
      </c>
      <c r="J12" s="1038">
        <v>172775.49479999999</v>
      </c>
      <c r="K12" s="1039">
        <v>259109.1</v>
      </c>
      <c r="L12" s="1039">
        <v>285020.01</v>
      </c>
      <c r="M12" s="1039">
        <v>310930.92000000004</v>
      </c>
      <c r="N12" s="1039">
        <v>336841.83</v>
      </c>
      <c r="O12" s="1380">
        <v>362752.74000000005</v>
      </c>
      <c r="P12" s="1135"/>
      <c r="Q12" s="1039"/>
      <c r="R12" s="1037"/>
      <c r="S12" s="1117"/>
      <c r="T12" s="29"/>
      <c r="U12" s="30"/>
      <c r="V12" s="154"/>
      <c r="W12" s="154"/>
      <c r="X12" s="154"/>
      <c r="Y12" s="154"/>
      <c r="Z12" s="154"/>
    </row>
    <row r="13" spans="1:28" ht="12" customHeight="1">
      <c r="A13" s="31" t="s">
        <v>45</v>
      </c>
      <c r="B13" s="31"/>
      <c r="C13" s="48"/>
      <c r="D13" s="33"/>
      <c r="E13" s="33"/>
      <c r="F13" s="33"/>
      <c r="G13" s="33"/>
      <c r="H13" s="33"/>
      <c r="I13" s="1047"/>
      <c r="J13" s="1171"/>
      <c r="K13" s="1046"/>
      <c r="L13" s="1046"/>
      <c r="M13" s="1046"/>
      <c r="N13" s="1046"/>
      <c r="O13" s="1381"/>
      <c r="P13" s="1055"/>
      <c r="Q13" s="1046"/>
      <c r="R13" s="1047"/>
      <c r="S13" s="1137"/>
      <c r="T13" s="46"/>
      <c r="U13" s="47"/>
      <c r="V13" s="154"/>
      <c r="W13" s="154"/>
      <c r="X13" s="154"/>
      <c r="Y13" s="154"/>
      <c r="Z13" s="154"/>
    </row>
    <row r="14" spans="1:28" ht="12" customHeight="1">
      <c r="A14" s="31" t="s">
        <v>29</v>
      </c>
      <c r="B14" s="31"/>
      <c r="C14" s="131">
        <v>1926136.6398498102</v>
      </c>
      <c r="D14" s="132">
        <v>1837349.9505982134</v>
      </c>
      <c r="E14" s="132">
        <v>1793545.1348665273</v>
      </c>
      <c r="F14" s="132">
        <v>1742065.0599467952</v>
      </c>
      <c r="G14" s="132">
        <v>1718423.512378762</v>
      </c>
      <c r="H14" s="132">
        <v>1829036.5856888331</v>
      </c>
      <c r="I14" s="132">
        <v>1948249.7207308582</v>
      </c>
      <c r="J14" s="1051">
        <v>1830564.7741082003</v>
      </c>
      <c r="K14" s="1052">
        <v>2114826.11604216</v>
      </c>
      <c r="L14" s="1052">
        <v>2131437.7084519202</v>
      </c>
      <c r="M14" s="1052">
        <v>2150407.7482628799</v>
      </c>
      <c r="N14" s="1052">
        <v>2186501.2766582398</v>
      </c>
      <c r="O14" s="1382">
        <v>2236783.0334859993</v>
      </c>
      <c r="P14" s="1135"/>
      <c r="Q14" s="1052"/>
      <c r="R14" s="1050"/>
      <c r="S14" s="1137"/>
      <c r="T14" s="5"/>
      <c r="U14" s="32"/>
      <c r="V14" s="154"/>
      <c r="W14" s="154"/>
      <c r="X14" s="154"/>
      <c r="Y14" s="154"/>
      <c r="Z14" s="154"/>
      <c r="AA14" s="1358"/>
      <c r="AB14" s="1358"/>
    </row>
    <row r="15" spans="1:28" ht="12" customHeight="1">
      <c r="A15" s="31" t="s">
        <v>3</v>
      </c>
      <c r="B15" s="31"/>
      <c r="C15" s="131">
        <v>3288.2111821201261</v>
      </c>
      <c r="D15" s="132">
        <v>5281.8723999999993</v>
      </c>
      <c r="E15" s="132">
        <v>3038.3196022165171</v>
      </c>
      <c r="F15" s="132">
        <v>2257.1992727621719</v>
      </c>
      <c r="G15" s="132">
        <v>2630.6181488190146</v>
      </c>
      <c r="H15" s="132">
        <v>0</v>
      </c>
      <c r="I15" s="1050">
        <v>0</v>
      </c>
      <c r="J15" s="1051">
        <v>5281.0129999999999</v>
      </c>
      <c r="K15" s="1052">
        <v>7734.6</v>
      </c>
      <c r="L15" s="1052">
        <v>8508.06</v>
      </c>
      <c r="M15" s="1052">
        <v>9281.52</v>
      </c>
      <c r="N15" s="1052">
        <v>10054.98</v>
      </c>
      <c r="O15" s="1382">
        <v>10828.44</v>
      </c>
      <c r="P15" s="1055"/>
      <c r="Q15" s="1052"/>
      <c r="R15" s="1050"/>
      <c r="S15" s="1137"/>
      <c r="T15" s="5"/>
      <c r="U15" s="32"/>
      <c r="V15" s="154"/>
      <c r="W15" s="154"/>
      <c r="X15" s="154"/>
      <c r="Y15" s="154"/>
      <c r="Z15" s="154"/>
      <c r="AA15" s="1359"/>
      <c r="AB15" s="1359"/>
    </row>
    <row r="16" spans="1:28" ht="12" customHeight="1">
      <c r="A16" s="31" t="s">
        <v>4</v>
      </c>
      <c r="B16" s="31"/>
      <c r="C16" s="131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172">
        <v>0</v>
      </c>
      <c r="K16" s="131">
        <v>0</v>
      </c>
      <c r="L16" s="132">
        <v>0</v>
      </c>
      <c r="M16" s="132">
        <v>0</v>
      </c>
      <c r="N16" s="132">
        <v>0</v>
      </c>
      <c r="O16" s="962">
        <v>0</v>
      </c>
      <c r="P16" s="1055"/>
      <c r="Q16" s="1052"/>
      <c r="R16" s="1050"/>
      <c r="S16" s="1137"/>
      <c r="T16" s="5"/>
      <c r="U16" s="32"/>
      <c r="V16" s="154"/>
      <c r="W16" s="154"/>
      <c r="X16" s="154"/>
      <c r="Y16" s="154"/>
      <c r="Z16" s="154"/>
    </row>
    <row r="17" spans="1:28" ht="12" customHeight="1">
      <c r="A17" s="31" t="s">
        <v>5</v>
      </c>
      <c r="B17" s="31"/>
      <c r="C17" s="131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050">
        <v>0</v>
      </c>
      <c r="J17" s="1051">
        <v>0</v>
      </c>
      <c r="K17" s="1052">
        <v>0</v>
      </c>
      <c r="L17" s="1050">
        <v>0</v>
      </c>
      <c r="M17" s="1050">
        <v>0</v>
      </c>
      <c r="N17" s="1050">
        <v>0</v>
      </c>
      <c r="O17" s="1053">
        <v>0</v>
      </c>
      <c r="P17" s="1055"/>
      <c r="Q17" s="1052"/>
      <c r="R17" s="1050"/>
      <c r="S17" s="1137"/>
      <c r="T17" s="5"/>
      <c r="U17" s="32"/>
      <c r="V17" s="154"/>
      <c r="W17" s="154"/>
      <c r="X17" s="154"/>
      <c r="Y17" s="154"/>
      <c r="Z17" s="154"/>
    </row>
    <row r="18" spans="1:28" ht="12" customHeight="1">
      <c r="A18" s="155" t="s">
        <v>6</v>
      </c>
      <c r="B18" s="963"/>
      <c r="C18" s="164">
        <f t="shared" ref="C18:H18" si="0">SUM(C12:C17)</f>
        <v>2015387.0812755811</v>
      </c>
      <c r="D18" s="165">
        <f t="shared" si="0"/>
        <v>1977084.0935982133</v>
      </c>
      <c r="E18" s="165">
        <f t="shared" si="0"/>
        <v>1981288.3046875366</v>
      </c>
      <c r="F18" s="165">
        <f t="shared" si="0"/>
        <v>1946879.7523526142</v>
      </c>
      <c r="G18" s="165">
        <f t="shared" si="0"/>
        <v>1920359.4907428897</v>
      </c>
      <c r="H18" s="165">
        <f t="shared" si="0"/>
        <v>1912269.2148248728</v>
      </c>
      <c r="I18" s="165">
        <f t="shared" ref="I18:O18" si="1">I12+SUM(I14:I17)</f>
        <v>2038574.9607671958</v>
      </c>
      <c r="J18" s="1056">
        <f t="shared" si="1"/>
        <v>2008621.2819082004</v>
      </c>
      <c r="K18" s="164">
        <f t="shared" si="1"/>
        <v>2381669.8160421601</v>
      </c>
      <c r="L18" s="165">
        <f t="shared" si="1"/>
        <v>2424965.7784519205</v>
      </c>
      <c r="M18" s="165">
        <f t="shared" si="1"/>
        <v>2470620.1882628798</v>
      </c>
      <c r="N18" s="165">
        <f t="shared" si="1"/>
        <v>2533398.0866582398</v>
      </c>
      <c r="O18" s="166">
        <f t="shared" si="1"/>
        <v>2610364.2134859995</v>
      </c>
      <c r="P18" s="35"/>
      <c r="Q18" s="164"/>
      <c r="R18" s="165"/>
      <c r="S18" s="165"/>
      <c r="T18" s="165"/>
      <c r="U18" s="166"/>
      <c r="V18" s="154"/>
      <c r="W18" s="154"/>
      <c r="X18" s="154"/>
      <c r="Y18" s="154"/>
      <c r="Z18" s="154"/>
    </row>
    <row r="19" spans="1:28" ht="12" customHeight="1">
      <c r="A19" s="157" t="s">
        <v>7</v>
      </c>
      <c r="B19" s="40"/>
      <c r="C19" s="37"/>
      <c r="D19" s="38">
        <f t="shared" ref="D19" si="2">+D18/C18-1</f>
        <v>-1.9005275975632951E-2</v>
      </c>
      <c r="E19" s="38">
        <f t="shared" ref="E19" si="3">+E18/D18-1</f>
        <v>2.1264705446453203E-3</v>
      </c>
      <c r="F19" s="38">
        <f t="shared" ref="F19" si="4">+F18/E18-1</f>
        <v>-1.7366756899293789E-2</v>
      </c>
      <c r="G19" s="38">
        <f t="shared" ref="G19" si="5">+G18/F18-1</f>
        <v>-1.3621930978365393E-2</v>
      </c>
      <c r="H19" s="38">
        <f t="shared" ref="H19" si="6">+H18/G18-1</f>
        <v>-4.2128965732802781E-3</v>
      </c>
      <c r="I19" s="38">
        <f t="shared" ref="I19" si="7">+I18/H18-1</f>
        <v>6.6050190508291085E-2</v>
      </c>
      <c r="J19" s="1057">
        <f t="shared" ref="J19" si="8">+J18/I18-1</f>
        <v>-1.4693439993848756E-2</v>
      </c>
      <c r="K19" s="37">
        <f t="shared" ref="K19" si="9">+K18/J18-1</f>
        <v>0.18572367897026454</v>
      </c>
      <c r="L19" s="38">
        <f t="shared" ref="L19" si="10">+L18/K18-1</f>
        <v>1.8178826518324476E-2</v>
      </c>
      <c r="M19" s="38">
        <f t="shared" ref="M19:O19" si="11">+M18/L18-1</f>
        <v>1.8826826430558885E-2</v>
      </c>
      <c r="N19" s="38">
        <f t="shared" si="11"/>
        <v>2.5409773098106214E-2</v>
      </c>
      <c r="O19" s="39">
        <f t="shared" si="11"/>
        <v>3.0380589309311645E-2</v>
      </c>
      <c r="P19" s="36"/>
      <c r="Q19" s="37"/>
      <c r="R19" s="38"/>
      <c r="S19" s="38"/>
      <c r="T19" s="38"/>
      <c r="U19" s="39"/>
      <c r="V19" s="154"/>
      <c r="W19" s="154"/>
      <c r="X19" s="154"/>
      <c r="Y19" s="154"/>
      <c r="Z19" s="154"/>
    </row>
    <row r="20" spans="1:28" ht="12" customHeight="1">
      <c r="A20" s="40"/>
      <c r="B20" s="40"/>
      <c r="C20" s="40"/>
      <c r="D20" s="40"/>
      <c r="E20" s="40"/>
      <c r="F20" s="40"/>
      <c r="G20" s="40"/>
      <c r="H20" s="40"/>
      <c r="I20" s="40"/>
      <c r="J20" s="1058"/>
      <c r="K20" s="43"/>
      <c r="L20" s="43"/>
      <c r="M20" s="43"/>
      <c r="N20" s="43"/>
      <c r="O20" s="43"/>
      <c r="P20" s="36"/>
      <c r="Q20" s="43"/>
      <c r="R20" s="43"/>
      <c r="S20" s="43"/>
      <c r="T20" s="43"/>
      <c r="U20" s="43"/>
      <c r="V20" s="154"/>
      <c r="W20" s="154"/>
      <c r="X20" s="154"/>
      <c r="Y20" s="154"/>
      <c r="Z20" s="154"/>
    </row>
    <row r="21" spans="1:28" ht="15.6" customHeight="1">
      <c r="A21" s="21" t="s">
        <v>8</v>
      </c>
      <c r="B21" s="21"/>
      <c r="C21" s="21"/>
      <c r="D21" s="21"/>
      <c r="E21" s="21"/>
      <c r="F21" s="21"/>
      <c r="G21" s="21"/>
      <c r="H21" s="21"/>
      <c r="I21" s="21"/>
      <c r="J21" s="1036"/>
      <c r="K21" s="23"/>
      <c r="L21" s="23"/>
      <c r="M21" s="23"/>
      <c r="N21" s="23"/>
      <c r="O21" s="24"/>
      <c r="P21" s="24"/>
      <c r="Q21" s="23"/>
      <c r="R21" s="23"/>
      <c r="S21" s="25"/>
      <c r="T21" s="25"/>
      <c r="U21" s="25"/>
      <c r="V21" s="154"/>
      <c r="W21" s="154"/>
      <c r="X21" s="154"/>
      <c r="Y21" s="154"/>
      <c r="Z21" s="154"/>
    </row>
    <row r="22" spans="1:28" ht="12" customHeight="1">
      <c r="A22" s="156" t="s">
        <v>9</v>
      </c>
      <c r="B22" s="31"/>
      <c r="C22" s="1144"/>
      <c r="D22" s="1090"/>
      <c r="E22" s="1090"/>
      <c r="F22" s="1090"/>
      <c r="G22" s="1090"/>
      <c r="H22" s="1090"/>
      <c r="I22" s="1173"/>
      <c r="J22" s="1146"/>
      <c r="K22" s="1147"/>
      <c r="L22" s="1145"/>
      <c r="M22" s="1145"/>
      <c r="N22" s="1145"/>
      <c r="O22" s="1148"/>
      <c r="P22" s="1055">
        <v>0</v>
      </c>
      <c r="Q22" s="1147"/>
      <c r="R22" s="1145"/>
      <c r="S22" s="1149"/>
      <c r="T22" s="1150"/>
      <c r="U22" s="1151"/>
      <c r="V22" s="154"/>
      <c r="W22" s="154"/>
      <c r="X22" s="154"/>
      <c r="Y22" s="154"/>
      <c r="Z22" s="154"/>
    </row>
    <row r="23" spans="1:28" ht="12" customHeight="1">
      <c r="A23" s="27" t="s">
        <v>30</v>
      </c>
      <c r="B23" s="31"/>
      <c r="C23" s="1042"/>
      <c r="D23" s="1043"/>
      <c r="E23" s="1043"/>
      <c r="F23" s="1043"/>
      <c r="G23" s="1043"/>
      <c r="H23" s="1043"/>
      <c r="I23" s="1174"/>
      <c r="J23" s="1045"/>
      <c r="K23" s="1063"/>
      <c r="L23" s="1044"/>
      <c r="M23" s="1044"/>
      <c r="N23" s="1044"/>
      <c r="O23" s="1064"/>
      <c r="P23" s="1055">
        <v>0</v>
      </c>
      <c r="Q23" s="1063"/>
      <c r="R23" s="1044"/>
      <c r="S23" s="1065"/>
      <c r="T23" s="1111"/>
      <c r="U23" s="1112"/>
      <c r="V23" s="154"/>
      <c r="W23" s="154"/>
      <c r="X23" s="154"/>
      <c r="Y23" s="154"/>
      <c r="Z23" s="154"/>
    </row>
    <row r="24" spans="1:28" ht="12" customHeight="1">
      <c r="A24" s="27" t="s">
        <v>31</v>
      </c>
      <c r="B24" s="31"/>
      <c r="C24" s="1042"/>
      <c r="D24" s="1043"/>
      <c r="E24" s="1043"/>
      <c r="F24" s="1043"/>
      <c r="G24" s="1043"/>
      <c r="H24" s="1043"/>
      <c r="I24" s="1174"/>
      <c r="J24" s="1045"/>
      <c r="K24" s="1063"/>
      <c r="L24" s="1044"/>
      <c r="M24" s="1044"/>
      <c r="N24" s="1044"/>
      <c r="O24" s="1064"/>
      <c r="P24" s="1055">
        <v>0</v>
      </c>
      <c r="Q24" s="1063"/>
      <c r="R24" s="1044"/>
      <c r="S24" s="1065"/>
      <c r="T24" s="1111"/>
      <c r="U24" s="1112"/>
      <c r="V24" s="154"/>
      <c r="W24" s="154"/>
      <c r="X24" s="154"/>
      <c r="Y24" s="154"/>
      <c r="Z24" s="154"/>
    </row>
    <row r="25" spans="1:28" ht="12" customHeight="1">
      <c r="A25" s="27" t="s">
        <v>32</v>
      </c>
      <c r="B25" s="31"/>
      <c r="C25" s="1042"/>
      <c r="D25" s="1043"/>
      <c r="E25" s="1043"/>
      <c r="F25" s="1043"/>
      <c r="G25" s="1043"/>
      <c r="H25" s="1043"/>
      <c r="I25" s="1174"/>
      <c r="J25" s="1045"/>
      <c r="K25" s="1063"/>
      <c r="L25" s="1044"/>
      <c r="M25" s="1044"/>
      <c r="N25" s="1044"/>
      <c r="O25" s="1064"/>
      <c r="P25" s="1055">
        <v>0</v>
      </c>
      <c r="Q25" s="1063"/>
      <c r="R25" s="1044"/>
      <c r="S25" s="1065"/>
      <c r="T25" s="1111"/>
      <c r="U25" s="1112"/>
      <c r="V25" s="154"/>
      <c r="W25" s="154"/>
      <c r="X25" s="154"/>
      <c r="Y25" s="154"/>
      <c r="Z25" s="154"/>
    </row>
    <row r="26" spans="1:28" ht="12" customHeight="1">
      <c r="A26" s="27" t="s">
        <v>10</v>
      </c>
      <c r="B26" s="31"/>
      <c r="C26" s="48"/>
      <c r="D26" s="33"/>
      <c r="E26" s="33"/>
      <c r="F26" s="33"/>
      <c r="G26" s="33"/>
      <c r="H26" s="33"/>
      <c r="I26" s="1175"/>
      <c r="J26" s="1171"/>
      <c r="K26" s="1046"/>
      <c r="L26" s="1047"/>
      <c r="M26" s="1047"/>
      <c r="N26" s="1047"/>
      <c r="O26" s="1048"/>
      <c r="P26" s="1055">
        <v>750</v>
      </c>
      <c r="Q26" s="1046"/>
      <c r="R26" s="1047"/>
      <c r="S26" s="1137"/>
      <c r="T26" s="46"/>
      <c r="U26" s="47"/>
      <c r="V26" s="154"/>
      <c r="W26" s="154"/>
      <c r="X26" s="154"/>
      <c r="Y26" s="154"/>
      <c r="Z26" s="154"/>
    </row>
    <row r="27" spans="1:28" ht="12" customHeight="1">
      <c r="A27" s="27" t="s">
        <v>33</v>
      </c>
      <c r="B27" s="31"/>
      <c r="C27" s="1042"/>
      <c r="D27" s="1043"/>
      <c r="E27" s="1043"/>
      <c r="F27" s="1043"/>
      <c r="G27" s="1043"/>
      <c r="H27" s="1043"/>
      <c r="I27" s="1174"/>
      <c r="J27" s="1045"/>
      <c r="K27" s="1063"/>
      <c r="L27" s="1044"/>
      <c r="M27" s="1044"/>
      <c r="N27" s="1044"/>
      <c r="O27" s="1064"/>
      <c r="P27" s="1055">
        <v>0</v>
      </c>
      <c r="Q27" s="1063"/>
      <c r="R27" s="1044"/>
      <c r="S27" s="1065"/>
      <c r="T27" s="1111"/>
      <c r="U27" s="1112"/>
      <c r="V27" s="154"/>
      <c r="W27" s="154"/>
      <c r="X27" s="154"/>
      <c r="Y27" s="154"/>
      <c r="Z27" s="154"/>
    </row>
    <row r="28" spans="1:28" ht="12" customHeight="1">
      <c r="A28" s="27" t="s">
        <v>34</v>
      </c>
      <c r="B28" s="31"/>
      <c r="C28" s="1042"/>
      <c r="D28" s="1043"/>
      <c r="E28" s="1043"/>
      <c r="F28" s="1043"/>
      <c r="G28" s="1043"/>
      <c r="H28" s="1043"/>
      <c r="I28" s="1174"/>
      <c r="J28" s="1045"/>
      <c r="K28" s="1063"/>
      <c r="L28" s="1044"/>
      <c r="M28" s="1044"/>
      <c r="N28" s="1044"/>
      <c r="O28" s="1064"/>
      <c r="P28" s="1055">
        <v>0</v>
      </c>
      <c r="Q28" s="1063"/>
      <c r="R28" s="1044"/>
      <c r="S28" s="1065"/>
      <c r="T28" s="1111"/>
      <c r="U28" s="1112"/>
      <c r="V28" s="154"/>
      <c r="W28" s="154"/>
      <c r="X28" s="154"/>
      <c r="Y28" s="154"/>
      <c r="Z28" s="154"/>
    </row>
    <row r="29" spans="1:28" ht="12" customHeight="1">
      <c r="A29" s="27" t="s">
        <v>11</v>
      </c>
      <c r="B29" s="31"/>
      <c r="C29" s="48">
        <v>429700</v>
      </c>
      <c r="D29" s="33">
        <v>429700</v>
      </c>
      <c r="E29" s="33">
        <v>430514.86145753617</v>
      </c>
      <c r="F29" s="33">
        <v>411532.48701261409</v>
      </c>
      <c r="G29" s="33">
        <v>413226.4807428894</v>
      </c>
      <c r="H29" s="33">
        <v>429703.30589931301</v>
      </c>
      <c r="I29" s="1349">
        <v>449209.24003633769</v>
      </c>
      <c r="J29" s="1171">
        <v>429700.00343760004</v>
      </c>
      <c r="K29" s="1046">
        <v>644550</v>
      </c>
      <c r="L29" s="1047">
        <v>709005</v>
      </c>
      <c r="M29" s="1047">
        <v>773460</v>
      </c>
      <c r="N29" s="1047">
        <v>837915</v>
      </c>
      <c r="O29" s="1048">
        <v>902370</v>
      </c>
      <c r="P29" s="1055">
        <v>587.89577999999995</v>
      </c>
      <c r="Q29" s="1046"/>
      <c r="R29" s="1047"/>
      <c r="S29" s="1137"/>
      <c r="T29" s="46"/>
      <c r="U29" s="47"/>
      <c r="V29" s="154"/>
      <c r="W29" s="154"/>
      <c r="X29" s="154"/>
      <c r="Y29" s="154"/>
      <c r="Z29" s="154"/>
    </row>
    <row r="30" spans="1:28" ht="12" customHeight="1">
      <c r="A30" s="27" t="s">
        <v>35</v>
      </c>
      <c r="B30" s="31"/>
      <c r="C30" s="48">
        <v>1585687.0798498101</v>
      </c>
      <c r="D30" s="33">
        <v>1547384.0935982133</v>
      </c>
      <c r="E30" s="33">
        <v>1550773.4432300003</v>
      </c>
      <c r="F30" s="33">
        <v>1535347.2653399999</v>
      </c>
      <c r="G30" s="33">
        <v>1507133.01</v>
      </c>
      <c r="H30" s="33">
        <v>1482565.9089255598</v>
      </c>
      <c r="I30" s="1349">
        <v>1589365.7207308582</v>
      </c>
      <c r="J30" s="1171">
        <v>1578921.2819082004</v>
      </c>
      <c r="K30" s="1046">
        <v>1737119.8160421599</v>
      </c>
      <c r="L30" s="1047">
        <v>1715960.77845192</v>
      </c>
      <c r="M30" s="1047">
        <v>1697160.1882628798</v>
      </c>
      <c r="N30" s="1047">
        <v>1695483.0866582398</v>
      </c>
      <c r="O30" s="1048">
        <v>1707994.2134859995</v>
      </c>
      <c r="P30" s="1055">
        <v>9012.4789999999994</v>
      </c>
      <c r="Q30" s="1046"/>
      <c r="R30" s="1047"/>
      <c r="S30" s="1137"/>
      <c r="T30" s="46"/>
      <c r="U30" s="47"/>
      <c r="V30" s="154"/>
      <c r="W30" s="154"/>
      <c r="X30" s="154"/>
      <c r="Y30" s="154"/>
      <c r="Z30" s="154"/>
      <c r="AA30" s="154"/>
      <c r="AB30" s="154"/>
    </row>
    <row r="31" spans="1:28" s="168" customFormat="1" ht="12" customHeight="1">
      <c r="A31" s="163" t="s">
        <v>12</v>
      </c>
      <c r="B31" s="155"/>
      <c r="C31" s="164">
        <f t="shared" ref="C31:H31" si="12">SUM(C22:C30)</f>
        <v>2015387.0798498101</v>
      </c>
      <c r="D31" s="165">
        <f t="shared" si="12"/>
        <v>1977084.0935982133</v>
      </c>
      <c r="E31" s="165">
        <f t="shared" si="12"/>
        <v>1981288.3046875366</v>
      </c>
      <c r="F31" s="165">
        <f t="shared" si="12"/>
        <v>1946879.752352614</v>
      </c>
      <c r="G31" s="165">
        <f t="shared" si="12"/>
        <v>1920359.4907428895</v>
      </c>
      <c r="H31" s="165">
        <f t="shared" si="12"/>
        <v>1912269.2148248728</v>
      </c>
      <c r="I31" s="183">
        <f>SUM(I22:I30)</f>
        <v>2038574.9607671958</v>
      </c>
      <c r="J31" s="1056">
        <f t="shared" ref="J31" si="13">SUM(J22:J30)</f>
        <v>2008621.2853458005</v>
      </c>
      <c r="K31" s="164">
        <f>SUM(K22:K30)</f>
        <v>2381669.8160421597</v>
      </c>
      <c r="L31" s="165">
        <f t="shared" ref="L31:O31" si="14">SUM(L22:L30)</f>
        <v>2424965.77845192</v>
      </c>
      <c r="M31" s="165">
        <f t="shared" si="14"/>
        <v>2470620.1882628798</v>
      </c>
      <c r="N31" s="165">
        <f t="shared" si="14"/>
        <v>2533398.0866582398</v>
      </c>
      <c r="O31" s="166">
        <f t="shared" si="14"/>
        <v>2610364.2134859995</v>
      </c>
      <c r="P31" s="103"/>
      <c r="Q31" s="164"/>
      <c r="R31" s="165"/>
      <c r="S31" s="165"/>
      <c r="T31" s="165"/>
      <c r="U31" s="166"/>
      <c r="V31" s="154"/>
      <c r="W31" s="154"/>
      <c r="X31" s="154"/>
      <c r="Y31" s="154"/>
      <c r="Z31" s="154"/>
    </row>
    <row r="32" spans="1:28" ht="12" customHeight="1">
      <c r="A32" s="157" t="s">
        <v>7</v>
      </c>
      <c r="B32" s="40"/>
      <c r="C32" s="37"/>
      <c r="D32" s="38">
        <f t="shared" ref="D32" si="15">+D31/C31-1</f>
        <v>-1.9005275281635314E-2</v>
      </c>
      <c r="E32" s="38">
        <f t="shared" ref="E32" si="16">+E31/D31-1</f>
        <v>2.1264705446453203E-3</v>
      </c>
      <c r="F32" s="38">
        <f t="shared" ref="F32" si="17">+F31/E31-1</f>
        <v>-1.73667568992939E-2</v>
      </c>
      <c r="G32" s="38">
        <f t="shared" ref="G32" si="18">+G31/F31-1</f>
        <v>-1.3621930978365393E-2</v>
      </c>
      <c r="H32" s="38">
        <f t="shared" ref="H32" si="19">+H31/G31-1</f>
        <v>-4.2128965732801671E-3</v>
      </c>
      <c r="I32" s="188">
        <f t="shared" ref="I32" si="20">+I31/H31-1</f>
        <v>6.6050190508291085E-2</v>
      </c>
      <c r="J32" s="1057">
        <f t="shared" ref="J32" si="21">+J31/I31-1</f>
        <v>-1.4693438307572748E-2</v>
      </c>
      <c r="K32" s="37">
        <f t="shared" ref="K32" si="22">+K31/J31-1</f>
        <v>0.18572367694098979</v>
      </c>
      <c r="L32" s="38">
        <f t="shared" ref="L32" si="23">+L31/K31-1</f>
        <v>1.8178826518324476E-2</v>
      </c>
      <c r="M32" s="38">
        <f t="shared" ref="M32" si="24">+M31/L31-1</f>
        <v>1.8826826430559107E-2</v>
      </c>
      <c r="N32" s="38">
        <f t="shared" ref="N32" si="25">+N31/M31-1</f>
        <v>2.5409773098106214E-2</v>
      </c>
      <c r="O32" s="39">
        <f t="shared" ref="O32" si="26">+O31/N31-1</f>
        <v>3.0380589309311645E-2</v>
      </c>
      <c r="P32" s="36"/>
      <c r="Q32" s="37"/>
      <c r="R32" s="38"/>
      <c r="S32" s="38"/>
      <c r="T32" s="38"/>
      <c r="U32" s="39"/>
      <c r="V32" s="154"/>
      <c r="W32" s="154"/>
      <c r="X32" s="154"/>
      <c r="Y32" s="154"/>
      <c r="Z32" s="154"/>
      <c r="AA32" s="154"/>
      <c r="AB32" s="154"/>
    </row>
    <row r="33" spans="1:26" ht="12" customHeight="1">
      <c r="A33" s="40"/>
      <c r="B33" s="42"/>
      <c r="C33" s="42"/>
      <c r="D33" s="42"/>
      <c r="E33" s="42"/>
      <c r="F33" s="42"/>
      <c r="G33" s="42"/>
      <c r="H33" s="42"/>
      <c r="I33" s="42"/>
      <c r="J33" s="1066"/>
      <c r="K33" s="42"/>
      <c r="L33" s="42"/>
      <c r="M33" s="42"/>
      <c r="N33" s="42"/>
      <c r="O33" s="42"/>
      <c r="P33" s="42"/>
      <c r="Q33" s="42"/>
      <c r="R33" s="42"/>
      <c r="S33" s="43"/>
      <c r="T33" s="43"/>
      <c r="U33" s="43"/>
      <c r="V33" s="154"/>
      <c r="W33" s="154"/>
      <c r="X33" s="154"/>
      <c r="Y33" s="154"/>
      <c r="Z33" s="154"/>
    </row>
    <row r="34" spans="1:26" ht="15.6" customHeight="1">
      <c r="A34" s="21" t="s">
        <v>13</v>
      </c>
      <c r="B34" s="21"/>
      <c r="C34" s="21"/>
      <c r="D34" s="21"/>
      <c r="E34" s="21"/>
      <c r="F34" s="21"/>
      <c r="G34" s="21"/>
      <c r="H34" s="21"/>
      <c r="I34" s="21"/>
      <c r="J34" s="1036"/>
      <c r="K34" s="23"/>
      <c r="L34" s="23"/>
      <c r="M34" s="23"/>
      <c r="N34" s="23"/>
      <c r="O34" s="24"/>
      <c r="P34" s="24"/>
      <c r="Q34" s="23"/>
      <c r="R34" s="23"/>
      <c r="S34" s="23"/>
      <c r="T34" s="23"/>
      <c r="U34" s="23"/>
      <c r="V34" s="154"/>
      <c r="W34" s="154"/>
      <c r="X34" s="154"/>
      <c r="Y34" s="154"/>
      <c r="Z34" s="154"/>
    </row>
    <row r="35" spans="1:26" ht="12" customHeight="1">
      <c r="A35" s="21" t="s">
        <v>14</v>
      </c>
      <c r="B35" s="21"/>
      <c r="C35" s="21"/>
      <c r="D35" s="21"/>
      <c r="E35" s="21"/>
      <c r="F35" s="21"/>
      <c r="G35" s="21"/>
      <c r="H35" s="21"/>
      <c r="I35" s="21"/>
      <c r="J35" s="1036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154"/>
      <c r="W35" s="154"/>
      <c r="X35" s="154"/>
      <c r="Y35" s="154"/>
      <c r="Z35" s="154"/>
    </row>
    <row r="36" spans="1:26" s="15" customFormat="1" ht="12" customHeight="1">
      <c r="A36" s="53" t="s">
        <v>22</v>
      </c>
      <c r="B36" s="54"/>
      <c r="C36" s="28"/>
      <c r="D36" s="28"/>
      <c r="E36" s="28"/>
      <c r="F36" s="28"/>
      <c r="G36" s="28"/>
      <c r="H36" s="28"/>
      <c r="I36" s="1060"/>
      <c r="J36" s="1067"/>
      <c r="K36" s="1059"/>
      <c r="L36" s="1060"/>
      <c r="M36" s="1060"/>
      <c r="N36" s="1060"/>
      <c r="O36" s="1061"/>
      <c r="P36" s="1154"/>
      <c r="Q36" s="1059"/>
      <c r="R36" s="1060"/>
      <c r="S36" s="1060"/>
      <c r="T36" s="56"/>
      <c r="U36" s="57"/>
      <c r="V36" s="154"/>
      <c r="W36" s="154"/>
      <c r="X36" s="154"/>
      <c r="Y36" s="154"/>
      <c r="Z36" s="154"/>
    </row>
    <row r="37" spans="1:26" s="15" customFormat="1" ht="12" customHeight="1">
      <c r="A37" s="58" t="s">
        <v>23</v>
      </c>
      <c r="B37" s="54"/>
      <c r="C37" s="33"/>
      <c r="D37" s="33"/>
      <c r="E37" s="33"/>
      <c r="F37" s="33"/>
      <c r="G37" s="33"/>
      <c r="H37" s="33"/>
      <c r="I37" s="33"/>
      <c r="J37" s="1176"/>
      <c r="K37" s="48"/>
      <c r="L37" s="33"/>
      <c r="M37" s="33"/>
      <c r="N37" s="33"/>
      <c r="O37" s="34"/>
      <c r="P37" s="55"/>
      <c r="Q37" s="48"/>
      <c r="R37" s="33"/>
      <c r="S37" s="46"/>
      <c r="T37" s="46"/>
      <c r="U37" s="47"/>
      <c r="V37" s="154"/>
      <c r="W37" s="154"/>
      <c r="X37" s="154"/>
      <c r="Y37" s="154"/>
      <c r="Z37" s="154"/>
    </row>
    <row r="38" spans="1:26" s="15" customFormat="1" ht="12" customHeight="1">
      <c r="A38" s="58" t="s">
        <v>24</v>
      </c>
      <c r="B38" s="54"/>
      <c r="C38" s="33"/>
      <c r="D38" s="33"/>
      <c r="E38" s="33"/>
      <c r="F38" s="33"/>
      <c r="G38" s="33"/>
      <c r="H38" s="33"/>
      <c r="I38" s="33"/>
      <c r="J38" s="1176"/>
      <c r="K38" s="48"/>
      <c r="L38" s="33"/>
      <c r="M38" s="33"/>
      <c r="N38" s="33"/>
      <c r="O38" s="34"/>
      <c r="P38" s="55"/>
      <c r="Q38" s="48"/>
      <c r="R38" s="33"/>
      <c r="S38" s="46"/>
      <c r="T38" s="46"/>
      <c r="U38" s="47"/>
      <c r="V38" s="154"/>
      <c r="W38" s="154"/>
      <c r="X38" s="154"/>
      <c r="Y38" s="154"/>
      <c r="Z38" s="154"/>
    </row>
    <row r="39" spans="1:26" s="15" customFormat="1" ht="12" customHeight="1">
      <c r="A39" s="59" t="s">
        <v>25</v>
      </c>
      <c r="B39" s="54"/>
      <c r="C39" s="174"/>
      <c r="D39" s="174"/>
      <c r="E39" s="174"/>
      <c r="F39" s="174"/>
      <c r="G39" s="174"/>
      <c r="H39" s="174"/>
      <c r="I39" s="174"/>
      <c r="J39" s="1069"/>
      <c r="K39" s="173"/>
      <c r="L39" s="174"/>
      <c r="M39" s="174"/>
      <c r="N39" s="174"/>
      <c r="O39" s="175"/>
      <c r="P39" s="55"/>
      <c r="Q39" s="173"/>
      <c r="R39" s="174"/>
      <c r="S39" s="174"/>
      <c r="T39" s="174"/>
      <c r="U39" s="175"/>
      <c r="V39" s="154"/>
      <c r="W39" s="154"/>
      <c r="X39" s="154"/>
      <c r="Y39" s="154"/>
      <c r="Z39" s="154"/>
    </row>
    <row r="40" spans="1:26" ht="12" customHeight="1">
      <c r="A40" s="21" t="s">
        <v>15</v>
      </c>
      <c r="B40" s="21"/>
      <c r="C40" s="21"/>
      <c r="D40" s="21"/>
      <c r="E40" s="21"/>
      <c r="F40" s="21"/>
      <c r="G40" s="21"/>
      <c r="H40" s="21"/>
      <c r="I40" s="21"/>
      <c r="J40" s="1036"/>
      <c r="K40" s="65"/>
      <c r="L40" s="65"/>
      <c r="M40" s="65"/>
      <c r="N40" s="65"/>
      <c r="O40" s="65"/>
      <c r="P40" s="65"/>
      <c r="Q40" s="65"/>
      <c r="R40" s="65"/>
      <c r="S40" s="22"/>
      <c r="T40" s="22"/>
      <c r="U40" s="22"/>
      <c r="V40" s="154"/>
      <c r="W40" s="154"/>
      <c r="X40" s="154"/>
      <c r="Y40" s="154"/>
      <c r="Z40" s="154"/>
    </row>
    <row r="41" spans="1:26" s="15" customFormat="1" ht="12" customHeight="1">
      <c r="A41" s="66" t="s">
        <v>26</v>
      </c>
      <c r="B41" s="54"/>
      <c r="C41" s="140"/>
      <c r="D41" s="140"/>
      <c r="E41" s="140"/>
      <c r="F41" s="140"/>
      <c r="G41" s="140"/>
      <c r="H41" s="28"/>
      <c r="I41" s="1060"/>
      <c r="J41" s="1070"/>
      <c r="K41" s="139"/>
      <c r="L41" s="140"/>
      <c r="M41" s="140"/>
      <c r="N41" s="140"/>
      <c r="O41" s="141"/>
      <c r="P41" s="67"/>
      <c r="Q41" s="139"/>
      <c r="R41" s="140"/>
      <c r="S41" s="68"/>
      <c r="T41" s="68"/>
      <c r="U41" s="69"/>
      <c r="V41" s="154"/>
      <c r="W41" s="154"/>
      <c r="X41" s="154"/>
      <c r="Y41" s="154"/>
      <c r="Z41" s="154"/>
    </row>
    <row r="42" spans="1:26" s="15" customFormat="1" ht="12" customHeight="1">
      <c r="A42" s="70" t="s">
        <v>27</v>
      </c>
      <c r="B42" s="54"/>
      <c r="C42" s="133"/>
      <c r="D42" s="133"/>
      <c r="E42" s="133"/>
      <c r="F42" s="133"/>
      <c r="G42" s="133"/>
      <c r="H42" s="33"/>
      <c r="I42" s="33"/>
      <c r="J42" s="1177"/>
      <c r="K42" s="135"/>
      <c r="L42" s="133"/>
      <c r="M42" s="133"/>
      <c r="N42" s="133"/>
      <c r="O42" s="134"/>
      <c r="P42" s="67"/>
      <c r="Q42" s="135"/>
      <c r="R42" s="133"/>
      <c r="S42" s="71"/>
      <c r="T42" s="71"/>
      <c r="U42" s="72"/>
      <c r="V42" s="154"/>
      <c r="W42" s="154"/>
      <c r="X42" s="154"/>
      <c r="Y42" s="154"/>
      <c r="Z42" s="154"/>
    </row>
    <row r="43" spans="1:26" s="15" customFormat="1" ht="12" customHeight="1">
      <c r="A43" s="70" t="s">
        <v>28</v>
      </c>
      <c r="B43" s="54"/>
      <c r="C43" s="133"/>
      <c r="D43" s="133"/>
      <c r="E43" s="133"/>
      <c r="F43" s="133"/>
      <c r="G43" s="133"/>
      <c r="H43" s="33"/>
      <c r="I43" s="33"/>
      <c r="J43" s="1073"/>
      <c r="K43" s="1074"/>
      <c r="L43" s="1072"/>
      <c r="M43" s="1072"/>
      <c r="N43" s="1072"/>
      <c r="O43" s="1075"/>
      <c r="P43" s="67"/>
      <c r="Q43" s="1074"/>
      <c r="R43" s="1072"/>
      <c r="S43" s="1178"/>
      <c r="T43" s="71"/>
      <c r="U43" s="72"/>
      <c r="V43" s="154"/>
      <c r="W43" s="154"/>
      <c r="X43" s="154"/>
      <c r="Y43" s="154"/>
      <c r="Z43" s="154"/>
    </row>
    <row r="44" spans="1:26" s="15" customFormat="1" ht="12" customHeight="1">
      <c r="A44" s="159" t="s">
        <v>49</v>
      </c>
      <c r="B44" s="54"/>
      <c r="C44" s="136"/>
      <c r="D44" s="136"/>
      <c r="E44" s="136"/>
      <c r="F44" s="136"/>
      <c r="G44" s="136"/>
      <c r="H44" s="174"/>
      <c r="I44" s="174"/>
      <c r="J44" s="1179"/>
      <c r="K44" s="138"/>
      <c r="L44" s="136"/>
      <c r="M44" s="136"/>
      <c r="N44" s="136"/>
      <c r="O44" s="137"/>
      <c r="P44" s="73"/>
      <c r="Q44" s="138"/>
      <c r="R44" s="136"/>
      <c r="S44" s="74"/>
      <c r="T44" s="75"/>
      <c r="U44" s="76"/>
      <c r="V44" s="154"/>
      <c r="W44" s="154"/>
      <c r="X44" s="154"/>
      <c r="Y44" s="154"/>
      <c r="Z44" s="154"/>
    </row>
    <row r="45" spans="1:26" s="15" customFormat="1" ht="5.45" customHeight="1">
      <c r="A45" s="23"/>
      <c r="B45" s="6"/>
      <c r="C45" s="6"/>
      <c r="D45" s="6"/>
      <c r="E45" s="6"/>
      <c r="F45" s="6"/>
      <c r="G45" s="6"/>
      <c r="H45" s="6"/>
      <c r="I45" s="6"/>
      <c r="J45" s="1029"/>
      <c r="K45" s="169"/>
      <c r="L45" s="169"/>
      <c r="M45" s="169"/>
      <c r="N45" s="169"/>
      <c r="O45" s="169"/>
      <c r="P45" s="73"/>
      <c r="Q45" s="169"/>
      <c r="R45" s="169"/>
      <c r="S45" s="170"/>
      <c r="T45" s="171"/>
      <c r="U45" s="171"/>
      <c r="V45" s="154"/>
      <c r="W45" s="154"/>
      <c r="X45" s="154"/>
      <c r="Y45" s="154"/>
      <c r="Z45" s="154"/>
    </row>
    <row r="46" spans="1:26" s="983" customFormat="1" ht="12" customHeight="1">
      <c r="A46" s="87" t="s">
        <v>36</v>
      </c>
      <c r="B46" s="6"/>
      <c r="C46" s="6"/>
      <c r="D46" s="6"/>
      <c r="E46" s="6"/>
      <c r="F46" s="6"/>
      <c r="G46" s="6"/>
      <c r="H46" s="6"/>
      <c r="I46" s="6"/>
      <c r="J46" s="1029"/>
      <c r="K46" s="36"/>
      <c r="L46" s="36"/>
      <c r="M46" s="36"/>
      <c r="N46" s="981"/>
      <c r="O46" s="981"/>
      <c r="P46" s="981"/>
      <c r="Q46" s="36"/>
      <c r="R46" s="36"/>
      <c r="S46" s="981"/>
      <c r="T46" s="981"/>
      <c r="U46" s="981"/>
      <c r="V46" s="154"/>
      <c r="W46" s="154"/>
      <c r="X46" s="154"/>
      <c r="Y46" s="154"/>
      <c r="Z46" s="154"/>
    </row>
    <row r="47" spans="1:26" s="982" customFormat="1" ht="12" customHeight="1">
      <c r="A47" s="147" t="s">
        <v>50</v>
      </c>
      <c r="B47" s="144"/>
      <c r="C47" s="149"/>
      <c r="D47" s="149"/>
      <c r="E47" s="149"/>
      <c r="F47" s="149"/>
      <c r="G47" s="149"/>
      <c r="H47" s="149"/>
      <c r="I47" s="149"/>
      <c r="J47" s="1155"/>
      <c r="K47" s="148"/>
      <c r="L47" s="149"/>
      <c r="M47" s="149"/>
      <c r="N47" s="1089"/>
      <c r="O47" s="1156"/>
      <c r="P47" s="1088"/>
      <c r="Q47" s="148"/>
      <c r="R47" s="149"/>
      <c r="S47" s="986"/>
      <c r="T47" s="986"/>
      <c r="U47" s="987"/>
      <c r="V47" s="154"/>
      <c r="W47" s="154"/>
      <c r="X47" s="154"/>
      <c r="Y47" s="154"/>
      <c r="Z47" s="154"/>
    </row>
    <row r="48" spans="1:26" s="15" customFormat="1" ht="5.45" customHeight="1">
      <c r="A48" s="23"/>
      <c r="B48" s="6"/>
      <c r="C48" s="6"/>
      <c r="D48" s="6"/>
      <c r="E48" s="6"/>
      <c r="F48" s="6"/>
      <c r="G48" s="6"/>
      <c r="H48" s="6"/>
      <c r="I48" s="6"/>
      <c r="J48" s="1029"/>
      <c r="K48" s="169"/>
      <c r="L48" s="169"/>
      <c r="M48" s="169"/>
      <c r="N48" s="169"/>
      <c r="O48" s="169"/>
      <c r="P48" s="73"/>
      <c r="Q48" s="169"/>
      <c r="R48" s="169"/>
      <c r="S48" s="170"/>
      <c r="T48" s="171"/>
      <c r="U48" s="171"/>
      <c r="V48" s="154"/>
      <c r="W48" s="154"/>
      <c r="X48" s="154"/>
      <c r="Y48" s="154"/>
      <c r="Z48" s="154"/>
    </row>
    <row r="49" spans="1:26" s="994" customFormat="1" ht="12" customHeight="1">
      <c r="A49" s="142" t="s">
        <v>51</v>
      </c>
      <c r="B49" s="2"/>
      <c r="C49" s="2"/>
      <c r="D49" s="2"/>
      <c r="E49" s="2"/>
      <c r="F49" s="2"/>
      <c r="G49" s="2"/>
      <c r="H49" s="2"/>
      <c r="I49" s="2"/>
      <c r="J49" s="1028"/>
      <c r="K49" s="41"/>
      <c r="L49" s="41"/>
      <c r="M49" s="41"/>
      <c r="N49" s="997"/>
      <c r="O49" s="997"/>
      <c r="P49" s="997"/>
      <c r="Q49" s="41"/>
      <c r="R49" s="41"/>
      <c r="S49" s="997"/>
      <c r="T49" s="997"/>
      <c r="U49" s="997"/>
      <c r="V49" s="154"/>
      <c r="W49" s="154"/>
      <c r="X49" s="154"/>
      <c r="Y49" s="154"/>
      <c r="Z49" s="154"/>
    </row>
    <row r="50" spans="1:26" s="15" customFormat="1" ht="12" customHeight="1">
      <c r="A50" s="53" t="s">
        <v>52</v>
      </c>
      <c r="B50" s="54"/>
      <c r="C50" s="1090"/>
      <c r="D50" s="1090"/>
      <c r="E50" s="1090"/>
      <c r="F50" s="1090"/>
      <c r="G50" s="1090"/>
      <c r="H50" s="1090"/>
      <c r="I50" s="1090"/>
      <c r="J50" s="1157"/>
      <c r="K50" s="1091"/>
      <c r="L50" s="1092"/>
      <c r="M50" s="1092"/>
      <c r="N50" s="1092"/>
      <c r="O50" s="1093"/>
      <c r="P50" s="55"/>
      <c r="Q50" s="81"/>
      <c r="R50" s="28"/>
      <c r="S50" s="28"/>
      <c r="T50" s="56"/>
      <c r="U50" s="57"/>
      <c r="V50" s="154"/>
      <c r="W50" s="154"/>
      <c r="X50" s="154"/>
      <c r="Y50" s="154"/>
      <c r="Z50" s="154"/>
    </row>
    <row r="51" spans="1:26" s="15" customFormat="1" ht="12" customHeight="1">
      <c r="A51" s="58" t="s">
        <v>53</v>
      </c>
      <c r="B51" s="54"/>
      <c r="C51" s="1043"/>
      <c r="D51" s="1043"/>
      <c r="E51" s="1043"/>
      <c r="F51" s="1043"/>
      <c r="G51" s="1043"/>
      <c r="H51" s="1043"/>
      <c r="I51" s="1043"/>
      <c r="J51" s="1158"/>
      <c r="K51" s="1095"/>
      <c r="L51" s="1096"/>
      <c r="M51" s="1096"/>
      <c r="N51" s="1096"/>
      <c r="O51" s="1097"/>
      <c r="P51" s="55"/>
      <c r="Q51" s="48"/>
      <c r="R51" s="33"/>
      <c r="S51" s="46"/>
      <c r="T51" s="46"/>
      <c r="U51" s="47"/>
      <c r="V51" s="154"/>
      <c r="W51" s="154"/>
      <c r="X51" s="154"/>
      <c r="Y51" s="154"/>
      <c r="Z51" s="154"/>
    </row>
    <row r="52" spans="1:26" s="15" customFormat="1" ht="12" customHeight="1">
      <c r="A52" s="159" t="s">
        <v>54</v>
      </c>
      <c r="B52" s="54"/>
      <c r="C52" s="976"/>
      <c r="D52" s="976"/>
      <c r="E52" s="976"/>
      <c r="F52" s="976"/>
      <c r="G52" s="976"/>
      <c r="H52" s="976"/>
      <c r="I52" s="976"/>
      <c r="J52" s="1159"/>
      <c r="K52" s="1160"/>
      <c r="L52" s="1161"/>
      <c r="M52" s="1161"/>
      <c r="N52" s="1161"/>
      <c r="O52" s="1162"/>
      <c r="P52" s="73"/>
      <c r="Q52" s="138"/>
      <c r="R52" s="136"/>
      <c r="S52" s="74"/>
      <c r="T52" s="75"/>
      <c r="U52" s="76"/>
      <c r="V52" s="154"/>
      <c r="W52" s="154"/>
      <c r="X52" s="154"/>
      <c r="Y52" s="154"/>
      <c r="Z52" s="154"/>
    </row>
    <row r="53" spans="1:26" s="15" customFormat="1" ht="5.45" customHeight="1">
      <c r="A53" s="23"/>
      <c r="B53" s="6"/>
      <c r="C53" s="6"/>
      <c r="D53" s="6"/>
      <c r="E53" s="6"/>
      <c r="F53" s="6"/>
      <c r="G53" s="6"/>
      <c r="H53" s="6"/>
      <c r="I53" s="6"/>
      <c r="J53" s="1029"/>
      <c r="K53" s="169"/>
      <c r="L53" s="169"/>
      <c r="M53" s="169"/>
      <c r="N53" s="169"/>
      <c r="O53" s="169"/>
      <c r="P53" s="73"/>
      <c r="Q53" s="169"/>
      <c r="R53" s="169"/>
      <c r="S53" s="170"/>
      <c r="T53" s="171"/>
      <c r="U53" s="171"/>
      <c r="V53" s="154"/>
      <c r="W53" s="154"/>
      <c r="X53" s="154"/>
      <c r="Y53" s="154"/>
      <c r="Z53" s="154"/>
    </row>
    <row r="54" spans="1:26" s="994" customFormat="1" ht="12" customHeight="1">
      <c r="A54" s="142" t="s">
        <v>37</v>
      </c>
      <c r="B54" s="2"/>
      <c r="C54" s="2"/>
      <c r="D54" s="2"/>
      <c r="E54" s="2"/>
      <c r="F54" s="2"/>
      <c r="G54" s="2"/>
      <c r="H54" s="2"/>
      <c r="I54" s="2"/>
      <c r="J54" s="1028"/>
      <c r="K54" s="41"/>
      <c r="L54" s="41"/>
      <c r="M54" s="41"/>
      <c r="N54" s="997"/>
      <c r="O54" s="997"/>
      <c r="P54" s="997"/>
      <c r="Q54" s="41"/>
      <c r="R54" s="41"/>
      <c r="S54" s="997"/>
      <c r="T54" s="997"/>
      <c r="U54" s="997"/>
      <c r="V54" s="154"/>
      <c r="W54" s="154"/>
      <c r="X54" s="154"/>
      <c r="Y54" s="154"/>
      <c r="Z54" s="154"/>
    </row>
    <row r="55" spans="1:26" s="1002" customFormat="1" ht="12" customHeight="1">
      <c r="A55" s="143" t="s">
        <v>47</v>
      </c>
      <c r="B55" s="144"/>
      <c r="C55" s="146">
        <v>5363.5119999999997</v>
      </c>
      <c r="D55" s="146">
        <v>5247.3890000000001</v>
      </c>
      <c r="E55" s="146">
        <v>5054.8370000000004</v>
      </c>
      <c r="F55" s="146">
        <v>4954.7150000000001</v>
      </c>
      <c r="G55" s="146">
        <v>4831.9483499999997</v>
      </c>
      <c r="H55" s="146">
        <v>4793.2012599999998</v>
      </c>
      <c r="I55" s="146">
        <v>5013.3115359649801</v>
      </c>
      <c r="J55" s="1181">
        <v>5104.8214740000012</v>
      </c>
      <c r="K55" s="1182">
        <v>5580.2114232000004</v>
      </c>
      <c r="L55" s="1180">
        <v>5512.2414983999997</v>
      </c>
      <c r="M55" s="1180">
        <v>5451.8476975999993</v>
      </c>
      <c r="N55" s="1180">
        <v>5446.4602847999995</v>
      </c>
      <c r="O55" s="1183">
        <v>5486.6502199999986</v>
      </c>
      <c r="P55" s="998"/>
      <c r="Q55" s="1182"/>
      <c r="R55" s="1180"/>
      <c r="S55" s="1184"/>
      <c r="T55" s="1000"/>
      <c r="U55" s="1001"/>
      <c r="V55" s="154"/>
      <c r="W55" s="154"/>
      <c r="X55" s="154"/>
      <c r="Y55" s="154"/>
      <c r="Z55" s="154"/>
    </row>
    <row r="56" spans="1:26" s="15" customFormat="1" ht="12" customHeight="1">
      <c r="A56" s="58" t="s">
        <v>38</v>
      </c>
      <c r="B56" s="54"/>
      <c r="C56" s="1345">
        <v>295.64339999999999</v>
      </c>
      <c r="D56" s="1345">
        <v>294.89100000000002</v>
      </c>
      <c r="E56" s="1345">
        <v>306.79000000000002</v>
      </c>
      <c r="F56" s="1345">
        <v>309.87599999999998</v>
      </c>
      <c r="G56" s="1345">
        <v>311.90600000000001</v>
      </c>
      <c r="H56" s="1345">
        <v>309.30599999999998</v>
      </c>
      <c r="I56" s="1345">
        <v>317.02911525224636</v>
      </c>
      <c r="J56" s="1346">
        <v>309.3</v>
      </c>
      <c r="K56" s="1347">
        <v>311.3</v>
      </c>
      <c r="L56" s="1345">
        <v>311.3</v>
      </c>
      <c r="M56" s="1345">
        <v>311.3</v>
      </c>
      <c r="N56" s="1345">
        <v>311.3</v>
      </c>
      <c r="O56" s="1348">
        <v>311.3</v>
      </c>
      <c r="P56" s="55"/>
      <c r="Q56" s="48"/>
      <c r="R56" s="33"/>
      <c r="S56" s="1098"/>
      <c r="T56" s="46"/>
      <c r="U56" s="47"/>
      <c r="V56" s="154"/>
      <c r="W56" s="154"/>
      <c r="X56" s="154"/>
      <c r="Y56" s="154"/>
      <c r="Z56" s="154"/>
    </row>
    <row r="57" spans="1:26" s="15" customFormat="1" ht="12" customHeight="1">
      <c r="A57" s="159" t="s">
        <v>48</v>
      </c>
      <c r="B57" s="54"/>
      <c r="C57" s="61">
        <f>IF(C56=0,C55,C55*C56)</f>
        <v>1585686.9236207998</v>
      </c>
      <c r="D57" s="61">
        <f t="shared" ref="D57:O57" si="27">IF(D56=0,D55,D55*D56)</f>
        <v>1547407.7895990002</v>
      </c>
      <c r="E57" s="61">
        <f t="shared" si="27"/>
        <v>1550773.4432300003</v>
      </c>
      <c r="F57" s="61">
        <f t="shared" si="27"/>
        <v>1535347.2653399999</v>
      </c>
      <c r="G57" s="61">
        <f t="shared" si="27"/>
        <v>1507113.6820550999</v>
      </c>
      <c r="H57" s="61">
        <f t="shared" si="27"/>
        <v>1482565.9089255598</v>
      </c>
      <c r="I57" s="61">
        <f t="shared" si="27"/>
        <v>1589365.7207308579</v>
      </c>
      <c r="J57" s="1293">
        <f t="shared" si="27"/>
        <v>1578921.2819082004</v>
      </c>
      <c r="K57" s="60">
        <f t="shared" si="27"/>
        <v>1737119.8160421601</v>
      </c>
      <c r="L57" s="61">
        <f t="shared" si="27"/>
        <v>1715960.77845192</v>
      </c>
      <c r="M57" s="61">
        <f t="shared" si="27"/>
        <v>1697160.1882628798</v>
      </c>
      <c r="N57" s="61">
        <f t="shared" si="27"/>
        <v>1695483.0866582398</v>
      </c>
      <c r="O57" s="62">
        <f t="shared" si="27"/>
        <v>1707994.2134859997</v>
      </c>
      <c r="P57" s="36"/>
      <c r="Q57" s="1185"/>
      <c r="R57" s="63"/>
      <c r="S57" s="1186"/>
      <c r="T57" s="75"/>
      <c r="U57" s="76"/>
      <c r="V57" s="154"/>
      <c r="W57" s="154"/>
      <c r="X57" s="154"/>
      <c r="Y57" s="154"/>
      <c r="Z57" s="154"/>
    </row>
    <row r="58" spans="1:26" ht="12" customHeight="1">
      <c r="A58" s="160"/>
      <c r="B58" s="161"/>
      <c r="C58" s="161"/>
      <c r="D58" s="161"/>
      <c r="E58" s="161"/>
      <c r="F58" s="161"/>
      <c r="G58" s="161"/>
      <c r="H58" s="161"/>
      <c r="I58" s="161"/>
      <c r="J58" s="1114"/>
      <c r="K58" s="162"/>
      <c r="L58" s="162"/>
      <c r="M58" s="162"/>
      <c r="N58" s="1115"/>
      <c r="O58" s="1115"/>
      <c r="P58" s="1116"/>
      <c r="Q58" s="162"/>
      <c r="R58" s="162"/>
      <c r="S58" s="1006"/>
      <c r="T58" s="1006"/>
      <c r="U58" s="1006"/>
      <c r="V58" s="154"/>
      <c r="W58" s="154"/>
      <c r="X58" s="154"/>
      <c r="Y58" s="154"/>
      <c r="Z58" s="154"/>
    </row>
    <row r="59" spans="1:26" ht="15.6" customHeight="1">
      <c r="A59" s="21" t="s">
        <v>16</v>
      </c>
      <c r="B59" s="21"/>
      <c r="C59" s="21"/>
      <c r="D59" s="21"/>
      <c r="E59" s="21"/>
      <c r="F59" s="21"/>
      <c r="G59" s="21"/>
      <c r="H59" s="21"/>
      <c r="I59" s="21"/>
      <c r="J59" s="1036"/>
      <c r="K59" s="23"/>
      <c r="L59" s="23"/>
      <c r="M59" s="23"/>
      <c r="N59" s="23"/>
      <c r="O59" s="24"/>
      <c r="P59" s="24"/>
      <c r="Q59" s="23"/>
      <c r="R59" s="23"/>
      <c r="S59" s="25"/>
      <c r="T59" s="25"/>
      <c r="U59" s="25"/>
      <c r="V59" s="154"/>
      <c r="W59" s="154"/>
      <c r="X59" s="154"/>
      <c r="Y59" s="154"/>
      <c r="Z59" s="154"/>
    </row>
    <row r="60" spans="1:26" ht="12" customHeight="1">
      <c r="A60" s="80" t="s">
        <v>17</v>
      </c>
      <c r="B60" s="54"/>
      <c r="C60" s="81"/>
      <c r="D60" s="28"/>
      <c r="E60" s="28"/>
      <c r="F60" s="28"/>
      <c r="G60" s="28"/>
      <c r="H60" s="28"/>
      <c r="I60" s="1060"/>
      <c r="J60" s="1067"/>
      <c r="K60" s="81"/>
      <c r="L60" s="28"/>
      <c r="M60" s="28"/>
      <c r="N60" s="28"/>
      <c r="O60" s="82"/>
      <c r="P60" s="35"/>
      <c r="Q60" s="81"/>
      <c r="R60" s="28"/>
      <c r="S60" s="44"/>
      <c r="T60" s="44"/>
      <c r="U60" s="45"/>
      <c r="V60" s="154"/>
      <c r="W60" s="154"/>
      <c r="X60" s="154"/>
      <c r="Y60" s="154"/>
      <c r="Z60" s="154"/>
    </row>
    <row r="61" spans="1:26" s="168" customFormat="1" ht="12" customHeight="1">
      <c r="A61" s="172" t="s">
        <v>18</v>
      </c>
      <c r="B61" s="83"/>
      <c r="C61" s="173">
        <f>C18-C60</f>
        <v>2015387.0812755811</v>
      </c>
      <c r="D61" s="174">
        <f t="shared" ref="D61:J61" si="28">D18-D60</f>
        <v>1977084.0935982133</v>
      </c>
      <c r="E61" s="174">
        <f t="shared" si="28"/>
        <v>1981288.3046875366</v>
      </c>
      <c r="F61" s="174">
        <f t="shared" si="28"/>
        <v>1946879.7523526142</v>
      </c>
      <c r="G61" s="174">
        <f t="shared" si="28"/>
        <v>1920359.4907428897</v>
      </c>
      <c r="H61" s="174">
        <f t="shared" si="28"/>
        <v>1912269.2148248728</v>
      </c>
      <c r="I61" s="174">
        <f t="shared" si="28"/>
        <v>2038574.9607671958</v>
      </c>
      <c r="J61" s="1069">
        <f t="shared" si="28"/>
        <v>2008621.2819082004</v>
      </c>
      <c r="K61" s="173">
        <f>K18-K60</f>
        <v>2381669.8160421601</v>
      </c>
      <c r="L61" s="174">
        <f t="shared" ref="L61:O61" si="29">L18-L60</f>
        <v>2424965.7784519205</v>
      </c>
      <c r="M61" s="174">
        <f t="shared" si="29"/>
        <v>2470620.1882628798</v>
      </c>
      <c r="N61" s="174">
        <f t="shared" si="29"/>
        <v>2533398.0866582398</v>
      </c>
      <c r="O61" s="175">
        <f t="shared" si="29"/>
        <v>2610364.2134859995</v>
      </c>
      <c r="P61" s="84"/>
      <c r="Q61" s="173"/>
      <c r="R61" s="174"/>
      <c r="S61" s="85"/>
      <c r="T61" s="85"/>
      <c r="U61" s="86"/>
      <c r="V61" s="154"/>
      <c r="W61" s="154"/>
      <c r="X61" s="154"/>
      <c r="Y61" s="154"/>
      <c r="Z61" s="154"/>
    </row>
    <row r="62" spans="1:26" s="93" customFormat="1" ht="12" customHeight="1">
      <c r="A62" s="23"/>
      <c r="B62" s="6"/>
      <c r="C62" s="6"/>
      <c r="D62" s="6"/>
      <c r="E62" s="6"/>
      <c r="F62" s="6"/>
      <c r="G62" s="6"/>
      <c r="H62" s="6"/>
      <c r="I62" s="6"/>
      <c r="J62" s="1029"/>
      <c r="K62" s="79"/>
      <c r="L62" s="79"/>
      <c r="M62" s="79"/>
      <c r="N62" s="79"/>
      <c r="O62" s="79"/>
      <c r="P62" s="78"/>
      <c r="Q62" s="79"/>
      <c r="R62" s="79"/>
      <c r="S62" s="77"/>
      <c r="T62" s="77"/>
      <c r="U62" s="77"/>
      <c r="V62" s="154"/>
      <c r="W62" s="154"/>
      <c r="X62" s="154"/>
      <c r="Y62" s="154"/>
      <c r="Z62" s="154"/>
    </row>
    <row r="63" spans="1:26" ht="15.6" customHeight="1">
      <c r="A63" s="21" t="s">
        <v>19</v>
      </c>
      <c r="B63" s="21"/>
      <c r="C63" s="21"/>
      <c r="D63" s="21"/>
      <c r="E63" s="21"/>
      <c r="F63" s="21"/>
      <c r="G63" s="21"/>
      <c r="H63" s="21"/>
      <c r="I63" s="21"/>
      <c r="J63" s="1036"/>
      <c r="K63" s="23"/>
      <c r="L63" s="23"/>
      <c r="M63" s="23"/>
      <c r="N63" s="23"/>
      <c r="O63" s="24"/>
      <c r="P63" s="24"/>
      <c r="Q63" s="23"/>
      <c r="R63" s="23"/>
      <c r="S63" s="25"/>
      <c r="T63" s="25"/>
      <c r="U63" s="25"/>
      <c r="V63" s="154"/>
      <c r="W63" s="154"/>
      <c r="X63" s="154"/>
      <c r="Y63" s="154"/>
      <c r="Z63" s="154"/>
    </row>
    <row r="64" spans="1:26" s="106" customFormat="1" ht="12" customHeight="1">
      <c r="A64" s="53" t="s">
        <v>39</v>
      </c>
      <c r="B64" s="6"/>
      <c r="C64" s="1187"/>
      <c r="D64" s="1188"/>
      <c r="E64" s="1188"/>
      <c r="F64" s="1188"/>
      <c r="G64" s="1188"/>
      <c r="H64" s="1188"/>
      <c r="I64" s="1188"/>
      <c r="J64" s="1189"/>
      <c r="K64" s="1187"/>
      <c r="L64" s="1188"/>
      <c r="M64" s="1188"/>
      <c r="N64" s="1188"/>
      <c r="O64" s="1190"/>
      <c r="P64" s="91"/>
      <c r="Q64" s="1187"/>
      <c r="R64" s="1188"/>
      <c r="S64" s="1188"/>
      <c r="T64" s="1188"/>
      <c r="U64" s="1191"/>
      <c r="V64" s="154"/>
      <c r="W64" s="154"/>
      <c r="X64" s="154"/>
      <c r="Y64" s="154"/>
      <c r="Z64" s="154"/>
    </row>
    <row r="65" spans="1:26" s="93" customFormat="1" ht="12" customHeight="1">
      <c r="A65" s="58" t="s">
        <v>40</v>
      </c>
      <c r="B65" s="6"/>
      <c r="C65" s="1192"/>
      <c r="D65" s="1193"/>
      <c r="E65" s="1193"/>
      <c r="F65" s="1193"/>
      <c r="G65" s="1193"/>
      <c r="H65" s="1193"/>
      <c r="I65" s="1193"/>
      <c r="J65" s="1194"/>
      <c r="K65" s="1192"/>
      <c r="L65" s="1193"/>
      <c r="M65" s="1193"/>
      <c r="N65" s="1193"/>
      <c r="O65" s="1195"/>
      <c r="P65" s="97"/>
      <c r="Q65" s="1192"/>
      <c r="R65" s="1193"/>
      <c r="S65" s="1193"/>
      <c r="T65" s="1193"/>
      <c r="U65" s="1196"/>
      <c r="V65" s="154"/>
      <c r="W65" s="154"/>
      <c r="X65" s="154"/>
      <c r="Y65" s="154"/>
      <c r="Z65" s="154"/>
    </row>
    <row r="66" spans="1:26" s="93" customFormat="1" ht="12" customHeight="1">
      <c r="A66" s="99" t="s">
        <v>41</v>
      </c>
      <c r="B66" s="100"/>
      <c r="C66" s="164">
        <f t="shared" ref="C66:J66" si="30">C61</f>
        <v>2015387.0812755811</v>
      </c>
      <c r="D66" s="165">
        <f t="shared" si="30"/>
        <v>1977084.0935982133</v>
      </c>
      <c r="E66" s="165">
        <f t="shared" si="30"/>
        <v>1981288.3046875366</v>
      </c>
      <c r="F66" s="165">
        <f t="shared" si="30"/>
        <v>1946879.7523526142</v>
      </c>
      <c r="G66" s="165">
        <f t="shared" si="30"/>
        <v>1920359.4907428897</v>
      </c>
      <c r="H66" s="165">
        <f t="shared" si="30"/>
        <v>1912269.2148248728</v>
      </c>
      <c r="I66" s="165">
        <f t="shared" si="30"/>
        <v>2038574.9607671958</v>
      </c>
      <c r="J66" s="1142">
        <f t="shared" si="30"/>
        <v>2008621.2819082004</v>
      </c>
      <c r="K66" s="164">
        <f>K61</f>
        <v>2381669.8160421601</v>
      </c>
      <c r="L66" s="165">
        <f t="shared" ref="L66:O66" si="31">L61</f>
        <v>2424965.7784519205</v>
      </c>
      <c r="M66" s="165">
        <f t="shared" si="31"/>
        <v>2470620.1882628798</v>
      </c>
      <c r="N66" s="165">
        <f t="shared" si="31"/>
        <v>2533398.0866582398</v>
      </c>
      <c r="O66" s="166">
        <f t="shared" si="31"/>
        <v>2610364.2134859995</v>
      </c>
      <c r="P66" s="103"/>
      <c r="Q66" s="164"/>
      <c r="R66" s="165"/>
      <c r="S66" s="1165"/>
      <c r="T66" s="104"/>
      <c r="U66" s="105"/>
      <c r="V66" s="154"/>
      <c r="W66" s="154"/>
      <c r="X66" s="154"/>
      <c r="Y66" s="154"/>
      <c r="Z66" s="154"/>
    </row>
    <row r="67" spans="1:26" s="93" customFormat="1" ht="12" customHeight="1">
      <c r="A67" s="107" t="s">
        <v>7</v>
      </c>
      <c r="B67" s="6"/>
      <c r="C67" s="49"/>
      <c r="D67" s="51">
        <f>D66/C66-1</f>
        <v>-1.9005275975632951E-2</v>
      </c>
      <c r="E67" s="51">
        <f t="shared" ref="E67:J67" si="32">E66/D66-1</f>
        <v>2.1264705446453203E-3</v>
      </c>
      <c r="F67" s="51">
        <f t="shared" si="32"/>
        <v>-1.7366756899293789E-2</v>
      </c>
      <c r="G67" s="51">
        <f t="shared" si="32"/>
        <v>-1.3621930978365393E-2</v>
      </c>
      <c r="H67" s="51">
        <f t="shared" si="32"/>
        <v>-4.2128965732802781E-3</v>
      </c>
      <c r="I67" s="51">
        <f t="shared" si="32"/>
        <v>6.6050190508291085E-2</v>
      </c>
      <c r="J67" s="1166">
        <f t="shared" si="32"/>
        <v>-1.4693439993848756E-2</v>
      </c>
      <c r="K67" s="49">
        <f>K66/J66-1</f>
        <v>0.18572367897026454</v>
      </c>
      <c r="L67" s="51">
        <f>L66/K66-1</f>
        <v>1.8178826518324476E-2</v>
      </c>
      <c r="M67" s="51">
        <f t="shared" ref="M67:O67" si="33">M66/L66-1</f>
        <v>1.8826826430558885E-2</v>
      </c>
      <c r="N67" s="51">
        <f t="shared" si="33"/>
        <v>2.5409773098106214E-2</v>
      </c>
      <c r="O67" s="108">
        <f t="shared" si="33"/>
        <v>3.0380589309311645E-2</v>
      </c>
      <c r="P67" s="50"/>
      <c r="Q67" s="49"/>
      <c r="R67" s="51"/>
      <c r="S67" s="51"/>
      <c r="T67" s="51"/>
      <c r="U67" s="52"/>
      <c r="V67" s="154"/>
      <c r="W67" s="154"/>
      <c r="X67" s="154"/>
      <c r="Y67" s="154"/>
      <c r="Z67" s="154"/>
    </row>
    <row r="68" spans="1:26" s="93" customFormat="1" ht="12" customHeight="1">
      <c r="A68" s="109" t="s">
        <v>20</v>
      </c>
      <c r="B68" s="4"/>
      <c r="C68" s="110">
        <f>'T1'!C68</f>
        <v>2023.64869</v>
      </c>
      <c r="D68" s="111">
        <f>'T1'!D68</f>
        <v>2101.1860000000001</v>
      </c>
      <c r="E68" s="111">
        <f>'T1'!E68</f>
        <v>2407.7419199999999</v>
      </c>
      <c r="F68" s="111">
        <f>'T1'!F68</f>
        <v>2695.9443000000001</v>
      </c>
      <c r="G68" s="111">
        <f>'T1'!G68</f>
        <v>2790.2109999999998</v>
      </c>
      <c r="H68" s="111">
        <f>'T1'!H68</f>
        <v>2973.3229999999999</v>
      </c>
      <c r="I68" s="111">
        <f>'T1'!I68</f>
        <v>3236.5168924</v>
      </c>
      <c r="J68" s="1167">
        <f>'T1'!J68</f>
        <v>3402.0282999999999</v>
      </c>
      <c r="K68" s="110">
        <f>'T1'!K68</f>
        <v>3596.6840000000002</v>
      </c>
      <c r="L68" s="111">
        <f>'T1'!L68</f>
        <v>3750.827600000001</v>
      </c>
      <c r="M68" s="111">
        <f>'T1'!M68</f>
        <v>3892.1259000000009</v>
      </c>
      <c r="N68" s="111">
        <f>'T1'!N68</f>
        <v>4031.4480000000008</v>
      </c>
      <c r="O68" s="112">
        <f>'T1'!O68</f>
        <v>4172.7463000000007</v>
      </c>
      <c r="P68" s="84"/>
      <c r="Q68" s="1121"/>
      <c r="R68" s="1122"/>
      <c r="S68" s="1123"/>
      <c r="T68" s="104"/>
      <c r="U68" s="105"/>
      <c r="V68" s="154"/>
      <c r="W68" s="154"/>
      <c r="X68" s="154"/>
      <c r="Y68" s="154"/>
      <c r="Z68" s="154"/>
    </row>
    <row r="69" spans="1:26" s="93" customFormat="1" ht="12" customHeight="1">
      <c r="A69" s="107" t="s">
        <v>7</v>
      </c>
      <c r="B69" s="4"/>
      <c r="C69" s="49"/>
      <c r="D69" s="51">
        <f>D68/C68-1</f>
        <v>3.8315598148609631E-2</v>
      </c>
      <c r="E69" s="51">
        <f t="shared" ref="E69:J69" si="34">E68/D68-1</f>
        <v>0.14589661267493681</v>
      </c>
      <c r="F69" s="51">
        <f t="shared" si="34"/>
        <v>0.11969820253825225</v>
      </c>
      <c r="G69" s="51">
        <f t="shared" si="34"/>
        <v>3.4966115583322521E-2</v>
      </c>
      <c r="H69" s="51">
        <f t="shared" si="34"/>
        <v>6.5626578061659169E-2</v>
      </c>
      <c r="I69" s="51">
        <f t="shared" si="34"/>
        <v>8.8518432877961795E-2</v>
      </c>
      <c r="J69" s="1166">
        <f t="shared" si="34"/>
        <v>5.1138743625486427E-2</v>
      </c>
      <c r="K69" s="49">
        <f>K68/J68-1</f>
        <v>5.7217542840546143E-2</v>
      </c>
      <c r="L69" s="51">
        <f>L68/K68-1</f>
        <v>4.2857142857143149E-2</v>
      </c>
      <c r="M69" s="51">
        <f t="shared" ref="M69:O69" si="35">M68/L68-1</f>
        <v>3.7671232876712368E-2</v>
      </c>
      <c r="N69" s="51">
        <f t="shared" si="35"/>
        <v>3.5795887281035776E-2</v>
      </c>
      <c r="O69" s="108">
        <f t="shared" si="35"/>
        <v>3.5049019607843013E-2</v>
      </c>
      <c r="P69" s="50"/>
      <c r="Q69" s="49"/>
      <c r="R69" s="51"/>
      <c r="S69" s="176"/>
      <c r="T69" s="51"/>
      <c r="U69" s="52"/>
      <c r="V69" s="154"/>
      <c r="W69" s="154"/>
      <c r="X69" s="154"/>
      <c r="Y69" s="154"/>
      <c r="Z69" s="154"/>
    </row>
    <row r="70" spans="1:26" s="93" customFormat="1" ht="12" customHeight="1">
      <c r="A70" s="109" t="s">
        <v>44</v>
      </c>
      <c r="B70" s="4"/>
      <c r="C70" s="113">
        <f t="shared" ref="C70" si="36">C66/C68</f>
        <v>995.91746889406045</v>
      </c>
      <c r="D70" s="114">
        <f>D66/D68</f>
        <v>940.93721050788133</v>
      </c>
      <c r="E70" s="114">
        <f t="shared" ref="E70:J70" si="37">E66/E68</f>
        <v>822.88233976818276</v>
      </c>
      <c r="F70" s="114">
        <f t="shared" si="37"/>
        <v>722.15132647681708</v>
      </c>
      <c r="G70" s="114">
        <f t="shared" si="37"/>
        <v>688.24884237890603</v>
      </c>
      <c r="H70" s="114">
        <f t="shared" si="37"/>
        <v>643.14210559191611</v>
      </c>
      <c r="I70" s="114">
        <f t="shared" si="37"/>
        <v>629.86693057409479</v>
      </c>
      <c r="J70" s="1168">
        <f t="shared" si="37"/>
        <v>590.41874575476061</v>
      </c>
      <c r="K70" s="113">
        <f t="shared" ref="K70" si="38">K66/K68</f>
        <v>662.18489476477782</v>
      </c>
      <c r="L70" s="114">
        <f>L66/L68</f>
        <v>646.51485940114117</v>
      </c>
      <c r="M70" s="114">
        <f t="shared" ref="M70:O70" si="39">M66/M68</f>
        <v>634.77396459936699</v>
      </c>
      <c r="N70" s="114">
        <f t="shared" si="39"/>
        <v>628.40897033974875</v>
      </c>
      <c r="O70" s="115">
        <f t="shared" si="39"/>
        <v>625.5746277903354</v>
      </c>
      <c r="P70" s="116"/>
      <c r="Q70" s="1019"/>
      <c r="R70" s="117"/>
      <c r="S70" s="178"/>
      <c r="T70" s="104"/>
      <c r="U70" s="105"/>
      <c r="V70" s="154"/>
      <c r="W70" s="154"/>
      <c r="X70" s="154"/>
      <c r="Y70" s="154"/>
      <c r="Z70" s="154"/>
    </row>
    <row r="71" spans="1:26" ht="12" customHeight="1">
      <c r="A71" s="118" t="s">
        <v>7</v>
      </c>
      <c r="B71" s="4"/>
      <c r="C71" s="119"/>
      <c r="D71" s="120">
        <f t="shared" ref="D71" si="40">D70/C70-1</f>
        <v>-5.520563711693216E-2</v>
      </c>
      <c r="E71" s="120">
        <f t="shared" ref="E71" si="41">E70/D70-1</f>
        <v>-0.12546519514939491</v>
      </c>
      <c r="F71" s="120">
        <f t="shared" ref="F71" si="42">F70/E70-1</f>
        <v>-0.12241241356539867</v>
      </c>
      <c r="G71" s="120">
        <f t="shared" ref="G71" si="43">G70/F70-1</f>
        <v>-4.6946509484808607E-2</v>
      </c>
      <c r="H71" s="120">
        <f t="shared" ref="H71" si="44">H70/G70-1</f>
        <v>-6.5538412866892992E-2</v>
      </c>
      <c r="I71" s="120">
        <f t="shared" ref="I71" si="45">I70/H70-1</f>
        <v>-2.0641122548808233E-2</v>
      </c>
      <c r="J71" s="1169">
        <f t="shared" ref="J71" si="46">J70/I70-1</f>
        <v>-6.2629395042821168E-2</v>
      </c>
      <c r="K71" s="119">
        <f t="shared" ref="K71" si="47">K70/J70-1</f>
        <v>0.12155127106995067</v>
      </c>
      <c r="L71" s="120">
        <f t="shared" ref="L71" si="48">L70/K70-1</f>
        <v>-2.3664138955031611E-2</v>
      </c>
      <c r="M71" s="120">
        <f t="shared" ref="M71" si="49">M70/L70-1</f>
        <v>-1.8160286080121435E-2</v>
      </c>
      <c r="N71" s="120">
        <f t="shared" ref="N71" si="50">N70/M70-1</f>
        <v>-1.0027182295725523E-2</v>
      </c>
      <c r="O71" s="121">
        <f t="shared" ref="O71" si="51">O70/N70-1</f>
        <v>-4.5103470561232983E-3</v>
      </c>
      <c r="P71" s="50"/>
      <c r="Q71" s="119"/>
      <c r="R71" s="120"/>
      <c r="S71" s="75"/>
      <c r="T71" s="120"/>
      <c r="U71" s="122"/>
      <c r="V71" s="154"/>
      <c r="W71" s="154"/>
      <c r="X71" s="154"/>
      <c r="Y71" s="154"/>
      <c r="Z71" s="154"/>
    </row>
    <row r="72" spans="1:26" s="982" customFormat="1" ht="12" customHeight="1">
      <c r="A72" s="123"/>
      <c r="B72" s="4"/>
      <c r="C72" s="4"/>
      <c r="D72" s="4"/>
      <c r="E72" s="4"/>
      <c r="F72" s="4"/>
      <c r="G72" s="4"/>
      <c r="H72" s="4"/>
      <c r="I72" s="4"/>
      <c r="J72" s="1170"/>
      <c r="K72" s="50"/>
      <c r="L72" s="50"/>
      <c r="M72" s="50"/>
      <c r="N72" s="50"/>
      <c r="O72" s="50"/>
      <c r="P72" s="50"/>
      <c r="Q72" s="93"/>
      <c r="R72" s="93"/>
      <c r="S72" s="93"/>
      <c r="T72" s="93"/>
      <c r="U72" s="93"/>
    </row>
    <row r="73" spans="1:26" s="982" customFormat="1" ht="12" customHeight="1">
      <c r="A73" s="124" t="s">
        <v>21</v>
      </c>
      <c r="B73" s="15"/>
      <c r="C73" s="15"/>
      <c r="D73" s="15"/>
      <c r="E73" s="15"/>
      <c r="F73" s="15"/>
      <c r="G73" s="15"/>
      <c r="H73" s="15"/>
      <c r="I73" s="15"/>
      <c r="J73" s="124"/>
      <c r="K73" s="15"/>
      <c r="L73" s="15"/>
      <c r="M73" s="15"/>
      <c r="N73" s="15"/>
      <c r="O73" s="15"/>
      <c r="P73" s="15"/>
      <c r="Q73" s="1"/>
      <c r="R73" s="1"/>
      <c r="S73" s="1"/>
      <c r="T73" s="1"/>
      <c r="U73" s="1"/>
    </row>
    <row r="74" spans="1:26" s="994" customFormat="1" ht="12" customHeight="1">
      <c r="A74" s="150" t="s">
        <v>436</v>
      </c>
      <c r="B74" s="151"/>
      <c r="C74" s="151"/>
      <c r="D74" s="151"/>
      <c r="E74" s="151"/>
      <c r="F74" s="151"/>
      <c r="G74" s="151"/>
      <c r="H74" s="151"/>
      <c r="I74" s="151"/>
      <c r="J74" s="1127"/>
      <c r="K74" s="125"/>
      <c r="L74" s="125"/>
      <c r="M74" s="91"/>
      <c r="N74" s="1020"/>
      <c r="O74" s="182"/>
      <c r="P74" s="983"/>
      <c r="Q74" s="982"/>
      <c r="R74" s="982"/>
      <c r="S74" s="982"/>
      <c r="T74" s="982"/>
      <c r="U74" s="982"/>
    </row>
    <row r="75" spans="1:26" s="994" customFormat="1" ht="12" customHeight="1">
      <c r="A75" s="150" t="s">
        <v>42</v>
      </c>
      <c r="B75" s="151"/>
      <c r="C75" s="151"/>
      <c r="D75" s="151"/>
      <c r="E75" s="151"/>
      <c r="F75" s="151"/>
      <c r="G75" s="151"/>
      <c r="H75" s="151"/>
      <c r="I75" s="151"/>
      <c r="J75" s="1127"/>
      <c r="K75" s="125"/>
      <c r="L75" s="125"/>
      <c r="M75" s="91"/>
      <c r="N75" s="1020"/>
      <c r="O75" s="182"/>
      <c r="P75" s="983"/>
      <c r="Q75" s="982"/>
      <c r="R75" s="982"/>
      <c r="S75" s="982"/>
      <c r="T75" s="982"/>
      <c r="U75" s="982"/>
    </row>
    <row r="76" spans="1:26" s="994" customFormat="1" ht="12" customHeight="1">
      <c r="A76" s="150" t="s">
        <v>43</v>
      </c>
      <c r="B76" s="152"/>
      <c r="C76" s="152"/>
      <c r="D76" s="152"/>
      <c r="E76" s="152"/>
      <c r="F76" s="152"/>
      <c r="G76" s="152"/>
      <c r="H76" s="152"/>
      <c r="I76" s="152"/>
      <c r="J76" s="1128"/>
      <c r="K76" s="153"/>
      <c r="L76" s="153"/>
      <c r="M76" s="153"/>
      <c r="N76" s="1022"/>
      <c r="O76" s="125"/>
      <c r="P76" s="125"/>
      <c r="Q76" s="1"/>
      <c r="R76" s="1"/>
      <c r="S76" s="1"/>
      <c r="T76" s="1"/>
      <c r="U76" s="1"/>
    </row>
    <row r="77" spans="1:26" ht="12" customHeight="1">
      <c r="A77" s="150"/>
      <c r="B77" s="126"/>
      <c r="C77" s="126"/>
      <c r="D77" s="126"/>
      <c r="E77" s="126"/>
      <c r="F77" s="126"/>
      <c r="G77" s="126"/>
      <c r="H77" s="126"/>
      <c r="I77" s="126"/>
      <c r="J77" s="1129"/>
      <c r="K77" s="127"/>
      <c r="L77" s="127"/>
      <c r="M77" s="127"/>
      <c r="N77" s="181"/>
      <c r="O77" s="1023"/>
      <c r="P77" s="1024"/>
      <c r="Q77" s="1024"/>
      <c r="R77" s="994"/>
      <c r="S77" s="994"/>
      <c r="T77" s="994"/>
      <c r="U77" s="994"/>
    </row>
    <row r="78" spans="1:26" ht="12" customHeight="1">
      <c r="A78" s="1028"/>
      <c r="B78" s="1028"/>
      <c r="C78" s="1028"/>
      <c r="D78" s="1028"/>
      <c r="E78" s="1028"/>
      <c r="F78" s="1028"/>
      <c r="G78" s="1028"/>
      <c r="H78" s="1028"/>
      <c r="I78" s="1028"/>
      <c r="J78" s="1028"/>
      <c r="K78" s="1029"/>
      <c r="L78" s="1029"/>
      <c r="M78" s="1029"/>
      <c r="N78" s="1029"/>
      <c r="O78" s="127"/>
      <c r="P78" s="859"/>
    </row>
    <row r="79" spans="1:26" ht="12" customHeight="1">
      <c r="A79" s="2"/>
      <c r="B79" s="2"/>
      <c r="C79" s="2"/>
      <c r="D79" s="2"/>
      <c r="E79" s="2"/>
      <c r="F79" s="2"/>
      <c r="G79" s="2"/>
      <c r="H79" s="2"/>
      <c r="I79" s="2"/>
      <c r="J79" s="1028"/>
      <c r="K79" s="6"/>
      <c r="L79" s="6"/>
      <c r="M79" s="6"/>
      <c r="N79" s="6"/>
      <c r="O79" s="1026"/>
      <c r="P79" s="1026"/>
      <c r="Q79" s="994"/>
      <c r="R79" s="994"/>
      <c r="S79" s="994"/>
      <c r="T79" s="994"/>
      <c r="U79" s="994"/>
    </row>
    <row r="80" spans="1:26">
      <c r="O80" s="1029"/>
      <c r="P80" s="1029"/>
      <c r="Q80" s="1034"/>
    </row>
    <row r="81" spans="1:16">
      <c r="O81" s="6"/>
      <c r="P81" s="6"/>
    </row>
    <row r="83" spans="1:16" ht="12" customHeight="1">
      <c r="A83" s="1"/>
      <c r="B83" s="1"/>
      <c r="C83" s="1"/>
      <c r="D83" s="1"/>
      <c r="E83" s="1"/>
      <c r="F83" s="1"/>
      <c r="G83" s="1"/>
      <c r="H83" s="1"/>
      <c r="I83" s="1"/>
      <c r="J83" s="1034"/>
      <c r="K83" s="1"/>
      <c r="L83" s="1"/>
      <c r="M83" s="1"/>
      <c r="N83" s="1"/>
    </row>
    <row r="85" spans="1:16">
      <c r="O85" s="1"/>
      <c r="P85" s="1"/>
    </row>
    <row r="117" spans="1:16" ht="12" customHeight="1">
      <c r="A117" s="1030"/>
      <c r="B117" s="1"/>
      <c r="C117" s="1"/>
      <c r="D117" s="1"/>
      <c r="E117" s="1"/>
      <c r="F117" s="1"/>
      <c r="G117" s="1"/>
      <c r="H117" s="1"/>
      <c r="I117" s="1"/>
      <c r="J117" s="1034"/>
      <c r="K117" s="1"/>
      <c r="L117" s="1"/>
      <c r="M117" s="1"/>
      <c r="N117" s="1"/>
    </row>
    <row r="120" spans="1:16">
      <c r="O120" s="1"/>
      <c r="P120" s="1"/>
    </row>
  </sheetData>
  <mergeCells count="3">
    <mergeCell ref="K7:O7"/>
    <mergeCell ref="Q7:U7"/>
    <mergeCell ref="C7:J7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H100"/>
  <sheetViews>
    <sheetView showGridLines="0" topLeftCell="A52" workbookViewId="0">
      <selection activeCell="K87" sqref="K87"/>
    </sheetView>
  </sheetViews>
  <sheetFormatPr defaultColWidth="8.85546875" defaultRowHeight="12.75"/>
  <cols>
    <col min="1" max="1" width="24" style="319" customWidth="1"/>
    <col min="2" max="2" width="49.5703125" style="319" customWidth="1"/>
    <col min="3" max="7" width="12.5703125" style="319" customWidth="1"/>
    <col min="8" max="8" width="8.85546875" style="317" customWidth="1"/>
    <col min="9" max="16384" width="8.85546875" style="317"/>
  </cols>
  <sheetData>
    <row r="1" spans="1:7">
      <c r="A1" s="1421" t="s">
        <v>167</v>
      </c>
      <c r="B1" s="1421"/>
      <c r="C1" s="1421"/>
      <c r="D1" s="1421"/>
      <c r="E1" s="1421"/>
      <c r="F1" s="1421"/>
      <c r="G1" s="1421"/>
    </row>
    <row r="2" spans="1:7">
      <c r="A2" s="318"/>
      <c r="B2" s="318"/>
      <c r="G2" s="320"/>
    </row>
    <row r="3" spans="1:7">
      <c r="A3" s="321" t="str">
        <f>'T1'!A3</f>
        <v>Hungary</v>
      </c>
      <c r="B3" s="322"/>
      <c r="C3" s="317"/>
      <c r="D3" s="317"/>
      <c r="E3" s="323"/>
      <c r="F3" s="317"/>
      <c r="G3" s="317"/>
    </row>
    <row r="4" spans="1:7">
      <c r="A4" s="324" t="str">
        <f>'T1'!A4</f>
        <v>Currency: HUF</v>
      </c>
      <c r="B4" s="322"/>
      <c r="C4" s="317"/>
      <c r="D4" s="317"/>
      <c r="E4" s="323"/>
      <c r="F4" s="317"/>
      <c r="G4" s="317"/>
    </row>
    <row r="5" spans="1:7">
      <c r="A5" s="325" t="str">
        <f>'T1'!A5</f>
        <v>All entities</v>
      </c>
      <c r="B5" s="322"/>
      <c r="C5" s="1422" t="s">
        <v>168</v>
      </c>
      <c r="D5" s="1423"/>
      <c r="E5" s="1423"/>
      <c r="F5" s="1423"/>
      <c r="G5" s="1424"/>
    </row>
    <row r="6" spans="1:7">
      <c r="A6" s="322"/>
      <c r="B6" s="322"/>
    </row>
    <row r="7" spans="1:7">
      <c r="A7" s="1425" t="s">
        <v>169</v>
      </c>
      <c r="B7" s="1426"/>
      <c r="C7" s="326">
        <v>2020</v>
      </c>
      <c r="D7" s="327">
        <v>2021</v>
      </c>
      <c r="E7" s="327">
        <v>2022</v>
      </c>
      <c r="F7" s="327">
        <v>2023</v>
      </c>
      <c r="G7" s="328">
        <v>2024</v>
      </c>
    </row>
    <row r="8" spans="1:7">
      <c r="A8" s="329"/>
      <c r="B8" s="329"/>
      <c r="C8" s="329"/>
      <c r="D8" s="329"/>
      <c r="E8" s="329"/>
      <c r="F8" s="329"/>
      <c r="G8" s="329"/>
    </row>
    <row r="9" spans="1:7" s="332" customFormat="1">
      <c r="A9" s="330" t="s">
        <v>170</v>
      </c>
      <c r="B9" s="330"/>
      <c r="C9" s="331"/>
      <c r="D9" s="331"/>
      <c r="E9" s="331"/>
      <c r="F9" s="331"/>
      <c r="G9" s="331"/>
    </row>
    <row r="10" spans="1:7" ht="3" customHeight="1">
      <c r="A10" s="329"/>
      <c r="B10" s="329"/>
      <c r="C10" s="329"/>
      <c r="D10" s="329"/>
      <c r="E10" s="329"/>
      <c r="F10" s="329"/>
      <c r="G10" s="329"/>
    </row>
    <row r="11" spans="1:7">
      <c r="A11" s="333" t="s">
        <v>171</v>
      </c>
      <c r="B11" s="334"/>
      <c r="C11" s="335"/>
      <c r="D11" s="336"/>
      <c r="E11" s="336"/>
      <c r="F11" s="336"/>
      <c r="G11" s="337"/>
    </row>
    <row r="12" spans="1:7">
      <c r="A12" s="338" t="s">
        <v>172</v>
      </c>
      <c r="B12" s="339"/>
      <c r="C12" s="340">
        <f>'T2 ANSP'!C12+'T2 MET'!C12+'T2 NSA'!C12</f>
        <v>42004364.710408777</v>
      </c>
      <c r="D12" s="341">
        <f>'T2 ANSP'!D12+'T2 MET'!D12+'T2 NSA'!D12</f>
        <v>46831918.814554602</v>
      </c>
      <c r="E12" s="341">
        <f>'T2 ANSP'!E12+'T2 MET'!E12+'T2 NSA'!E12</f>
        <v>51729370.049134001</v>
      </c>
      <c r="F12" s="341">
        <f>'T2 ANSP'!F12+'T2 MET'!F12+'T2 NSA'!F12</f>
        <v>56136795.187731549</v>
      </c>
      <c r="G12" s="342">
        <f>'T2 ANSP'!G12+'T2 MET'!G12+'T2 NSA'!G12</f>
        <v>60373071.919456691</v>
      </c>
    </row>
    <row r="13" spans="1:7" ht="3" customHeight="1">
      <c r="A13" s="329"/>
      <c r="B13" s="329"/>
      <c r="C13" s="329"/>
      <c r="D13" s="329"/>
      <c r="E13" s="329"/>
      <c r="F13" s="329"/>
      <c r="G13" s="329"/>
    </row>
    <row r="14" spans="1:7">
      <c r="A14" s="343" t="s">
        <v>173</v>
      </c>
      <c r="B14" s="344"/>
      <c r="C14" s="335"/>
      <c r="D14" s="336"/>
      <c r="E14" s="336"/>
      <c r="F14" s="336"/>
      <c r="G14" s="337"/>
    </row>
    <row r="15" spans="1:7">
      <c r="A15" s="345" t="s">
        <v>174</v>
      </c>
      <c r="B15" s="346"/>
      <c r="C15" s="347">
        <f>'T2 ANSP'!C15+'T2 MET'!C15+'T2 NSA'!C15</f>
        <v>34326460.515370868</v>
      </c>
      <c r="D15" s="348">
        <f>'T2 ANSP'!D15+'T2 MET'!D15+'T2 NSA'!D15</f>
        <v>37830561.023287572</v>
      </c>
      <c r="E15" s="348">
        <f>'T2 ANSP'!E15+'T2 MET'!E15+'T2 NSA'!E15</f>
        <v>42298352.723025844</v>
      </c>
      <c r="F15" s="348">
        <f>'T2 ANSP'!F15+'T2 MET'!F15+'T2 NSA'!F15</f>
        <v>46026225.148941994</v>
      </c>
      <c r="G15" s="349">
        <f>'T2 ANSP'!G15+'T2 MET'!G15+'T2 NSA'!G15</f>
        <v>49559908.256482139</v>
      </c>
    </row>
    <row r="16" spans="1:7">
      <c r="A16" s="350" t="s">
        <v>175</v>
      </c>
      <c r="B16" s="351"/>
      <c r="C16" s="352">
        <f>+'T1'!K65</f>
        <v>109.37868689999998</v>
      </c>
      <c r="D16" s="353">
        <f>+'T1'!L65</f>
        <v>112.66004750699997</v>
      </c>
      <c r="E16" s="353">
        <f>+'T1'!M65</f>
        <v>116.03984893220998</v>
      </c>
      <c r="F16" s="353">
        <f>+'T1'!N65</f>
        <v>119.52104440017628</v>
      </c>
      <c r="G16" s="354">
        <f>+'T1'!O65</f>
        <v>123.10667573218157</v>
      </c>
    </row>
    <row r="17" spans="1:7">
      <c r="A17" s="355" t="s">
        <v>176</v>
      </c>
      <c r="B17" s="356"/>
      <c r="C17" s="352"/>
      <c r="D17" s="357"/>
      <c r="E17" s="357"/>
      <c r="F17" s="357"/>
      <c r="G17" s="358"/>
    </row>
    <row r="18" spans="1:7">
      <c r="A18" s="359" t="s">
        <v>177</v>
      </c>
      <c r="B18" s="360"/>
      <c r="C18" s="361"/>
      <c r="D18" s="362"/>
      <c r="E18" s="362"/>
      <c r="F18" s="363"/>
      <c r="G18" s="364"/>
    </row>
    <row r="19" spans="1:7">
      <c r="A19" s="338" t="s">
        <v>178</v>
      </c>
      <c r="B19" s="339"/>
      <c r="C19" s="340"/>
      <c r="D19" s="341"/>
      <c r="E19" s="341"/>
      <c r="F19" s="365"/>
      <c r="G19" s="366"/>
    </row>
    <row r="20" spans="1:7" ht="3" customHeight="1">
      <c r="A20" s="329"/>
      <c r="B20" s="329"/>
      <c r="C20" s="329"/>
      <c r="D20" s="329"/>
      <c r="E20" s="329"/>
      <c r="F20" s="329"/>
      <c r="G20" s="329"/>
    </row>
    <row r="21" spans="1:7">
      <c r="A21" s="333" t="s">
        <v>179</v>
      </c>
      <c r="B21" s="334"/>
      <c r="C21" s="335"/>
      <c r="D21" s="336"/>
      <c r="E21" s="336"/>
      <c r="F21" s="336"/>
      <c r="G21" s="337"/>
    </row>
    <row r="22" spans="1:7">
      <c r="A22" s="367" t="s">
        <v>180</v>
      </c>
      <c r="B22" s="368"/>
      <c r="C22" s="369"/>
      <c r="D22" s="370"/>
      <c r="E22" s="370"/>
      <c r="F22" s="371"/>
      <c r="G22" s="372"/>
    </row>
    <row r="23" spans="1:7">
      <c r="A23" s="373" t="s">
        <v>181</v>
      </c>
      <c r="B23" s="374"/>
      <c r="C23" s="347"/>
      <c r="D23" s="375"/>
      <c r="E23" s="375"/>
      <c r="F23" s="376"/>
      <c r="G23" s="377"/>
    </row>
    <row r="24" spans="1:7">
      <c r="A24" s="373" t="s">
        <v>182</v>
      </c>
      <c r="B24" s="374"/>
      <c r="C24" s="347"/>
      <c r="D24" s="375"/>
      <c r="E24" s="375"/>
      <c r="F24" s="376"/>
      <c r="G24" s="377"/>
    </row>
    <row r="25" spans="1:7">
      <c r="A25" s="378" t="s">
        <v>183</v>
      </c>
      <c r="B25" s="374"/>
      <c r="C25" s="347"/>
      <c r="D25" s="375"/>
      <c r="E25" s="375"/>
      <c r="F25" s="376"/>
      <c r="G25" s="377"/>
    </row>
    <row r="26" spans="1:7">
      <c r="A26" s="378" t="s">
        <v>184</v>
      </c>
      <c r="B26" s="374"/>
      <c r="C26" s="347"/>
      <c r="D26" s="375"/>
      <c r="E26" s="375"/>
      <c r="F26" s="376"/>
      <c r="G26" s="377"/>
    </row>
    <row r="27" spans="1:7">
      <c r="A27" s="378" t="s">
        <v>185</v>
      </c>
      <c r="B27" s="374"/>
      <c r="C27" s="347"/>
      <c r="D27" s="375"/>
      <c r="E27" s="375"/>
      <c r="F27" s="376"/>
      <c r="G27" s="377"/>
    </row>
    <row r="28" spans="1:7">
      <c r="A28" s="379" t="s">
        <v>186</v>
      </c>
      <c r="B28" s="380"/>
      <c r="C28" s="340"/>
      <c r="D28" s="341"/>
      <c r="E28" s="341"/>
      <c r="F28" s="365"/>
      <c r="G28" s="366"/>
    </row>
    <row r="30" spans="1:7" s="332" customFormat="1">
      <c r="A30" s="330" t="s">
        <v>187</v>
      </c>
      <c r="B30" s="330"/>
      <c r="C30" s="331"/>
      <c r="D30" s="331"/>
      <c r="E30" s="331"/>
      <c r="F30" s="331"/>
      <c r="G30" s="331"/>
    </row>
    <row r="31" spans="1:7" ht="3" customHeight="1">
      <c r="A31" s="329"/>
      <c r="B31" s="329"/>
      <c r="C31" s="329"/>
      <c r="D31" s="329"/>
      <c r="E31" s="329"/>
      <c r="F31" s="329"/>
      <c r="G31" s="329"/>
    </row>
    <row r="32" spans="1:7">
      <c r="A32" s="333" t="s">
        <v>188</v>
      </c>
      <c r="B32" s="334"/>
      <c r="C32" s="335"/>
      <c r="D32" s="336"/>
      <c r="E32" s="336"/>
      <c r="F32" s="336"/>
      <c r="G32" s="337"/>
    </row>
    <row r="33" spans="1:7">
      <c r="A33" s="381" t="s">
        <v>189</v>
      </c>
      <c r="B33" s="382"/>
      <c r="C33" s="347">
        <f>'T2 ANSP'!C33+'T2 MET'!C33+'T2 NSA'!C33</f>
        <v>38164589.856961653</v>
      </c>
      <c r="D33" s="348">
        <f>'T2 ANSP'!D33+'T2 MET'!D33+'T2 NSA'!D33</f>
        <v>42805253.798472665</v>
      </c>
      <c r="E33" s="348">
        <f>'T2 ANSP'!E33+'T2 MET'!E33+'T2 NSA'!E33</f>
        <v>47536607.081739791</v>
      </c>
      <c r="F33" s="348">
        <f>'T2 ANSP'!F33+'T2 MET'!F33+'T2 NSA'!F33</f>
        <v>51774576.85508357</v>
      </c>
      <c r="G33" s="349">
        <f>'T2 ANSP'!G33+'T2 MET'!G33+'T2 NSA'!G33</f>
        <v>55830253.035975575</v>
      </c>
    </row>
    <row r="34" spans="1:7">
      <c r="A34" s="383" t="s">
        <v>190</v>
      </c>
      <c r="B34" s="384"/>
      <c r="C34" s="385"/>
      <c r="D34" s="385"/>
      <c r="E34" s="385"/>
      <c r="F34" s="385"/>
      <c r="G34" s="386"/>
    </row>
    <row r="35" spans="1:7">
      <c r="A35" s="383" t="s">
        <v>191</v>
      </c>
      <c r="B35" s="384"/>
      <c r="C35" s="385"/>
      <c r="D35" s="385"/>
      <c r="E35" s="385"/>
      <c r="F35" s="385"/>
      <c r="G35" s="386"/>
    </row>
    <row r="36" spans="1:7">
      <c r="A36" s="383" t="s">
        <v>192</v>
      </c>
      <c r="B36" s="384"/>
      <c r="C36" s="385"/>
      <c r="D36" s="385"/>
      <c r="E36" s="385"/>
      <c r="F36" s="385"/>
      <c r="G36" s="386"/>
    </row>
    <row r="37" spans="1:7">
      <c r="A37" s="383" t="s">
        <v>193</v>
      </c>
      <c r="B37" s="384"/>
      <c r="C37" s="385"/>
      <c r="D37" s="385"/>
      <c r="E37" s="385"/>
      <c r="F37" s="385"/>
      <c r="G37" s="386"/>
    </row>
    <row r="38" spans="1:7">
      <c r="A38" s="355" t="s">
        <v>194</v>
      </c>
      <c r="B38" s="356"/>
      <c r="C38" s="387">
        <f>'T1'!K68</f>
        <v>3596.6840000000002</v>
      </c>
      <c r="D38" s="388">
        <f>'T1'!L68</f>
        <v>3750.827600000001</v>
      </c>
      <c r="E38" s="388">
        <f>'T1'!M68</f>
        <v>3892.1259000000009</v>
      </c>
      <c r="F38" s="388">
        <f>'T1'!N68</f>
        <v>4031.4480000000008</v>
      </c>
      <c r="G38" s="389">
        <f>'T1'!O68</f>
        <v>4172.7463000000007</v>
      </c>
    </row>
    <row r="39" spans="1:7">
      <c r="A39" s="383" t="s">
        <v>195</v>
      </c>
      <c r="B39" s="384"/>
      <c r="C39" s="387"/>
      <c r="D39" s="390"/>
      <c r="E39" s="390"/>
      <c r="F39" s="390"/>
      <c r="G39" s="389"/>
    </row>
    <row r="40" spans="1:7">
      <c r="A40" s="391" t="s">
        <v>196</v>
      </c>
      <c r="B40" s="392"/>
      <c r="C40" s="393"/>
      <c r="D40" s="393"/>
      <c r="E40" s="393"/>
      <c r="F40" s="394"/>
      <c r="G40" s="395"/>
    </row>
    <row r="41" spans="1:7">
      <c r="A41" s="338" t="s">
        <v>197</v>
      </c>
      <c r="B41" s="339"/>
      <c r="C41" s="340"/>
      <c r="D41" s="340"/>
      <c r="E41" s="340"/>
      <c r="F41" s="365"/>
      <c r="G41" s="366"/>
    </row>
    <row r="42" spans="1:7" ht="3" customHeight="1">
      <c r="A42" s="329"/>
      <c r="B42" s="329"/>
      <c r="C42" s="329"/>
      <c r="D42" s="329"/>
      <c r="E42" s="329"/>
      <c r="F42" s="329"/>
      <c r="G42" s="329"/>
    </row>
    <row r="43" spans="1:7">
      <c r="A43" s="343" t="s">
        <v>198</v>
      </c>
      <c r="B43" s="344"/>
      <c r="C43" s="396"/>
      <c r="D43" s="397"/>
      <c r="E43" s="397"/>
      <c r="F43" s="397"/>
      <c r="G43" s="398"/>
    </row>
    <row r="44" spans="1:7">
      <c r="A44" s="399" t="s">
        <v>199</v>
      </c>
      <c r="B44" s="400"/>
      <c r="C44" s="401"/>
      <c r="D44" s="401"/>
      <c r="E44" s="401"/>
      <c r="F44" s="402"/>
      <c r="G44" s="403"/>
    </row>
    <row r="45" spans="1:7">
      <c r="A45" s="404" t="s">
        <v>200</v>
      </c>
      <c r="B45" s="405"/>
      <c r="C45" s="406"/>
      <c r="D45" s="406"/>
      <c r="E45" s="406"/>
      <c r="F45" s="407"/>
      <c r="G45" s="408"/>
    </row>
    <row r="46" spans="1:7">
      <c r="A46" s="379" t="s">
        <v>201</v>
      </c>
      <c r="B46" s="380"/>
      <c r="C46" s="340"/>
      <c r="D46" s="341"/>
      <c r="E46" s="341"/>
      <c r="F46" s="365"/>
      <c r="G46" s="366"/>
    </row>
    <row r="48" spans="1:7" s="332" customFormat="1">
      <c r="A48" s="330" t="s">
        <v>202</v>
      </c>
      <c r="B48" s="330"/>
      <c r="C48" s="331"/>
      <c r="D48" s="331"/>
      <c r="E48" s="331"/>
      <c r="F48" s="331"/>
      <c r="G48" s="331"/>
    </row>
    <row r="49" spans="1:7" ht="3" customHeight="1">
      <c r="A49" s="329"/>
      <c r="B49" s="329"/>
      <c r="C49" s="329"/>
      <c r="D49" s="329"/>
      <c r="E49" s="329"/>
      <c r="F49" s="329"/>
      <c r="G49" s="329"/>
    </row>
    <row r="50" spans="1:7">
      <c r="A50" s="333" t="s">
        <v>203</v>
      </c>
      <c r="B50" s="334"/>
      <c r="C50" s="335"/>
      <c r="D50" s="336"/>
      <c r="E50" s="336"/>
      <c r="F50" s="336"/>
      <c r="G50" s="337"/>
    </row>
    <row r="51" spans="1:7">
      <c r="A51" s="383" t="s">
        <v>204</v>
      </c>
      <c r="B51" s="384"/>
      <c r="C51" s="387"/>
      <c r="D51" s="375"/>
      <c r="E51" s="375"/>
      <c r="F51" s="409"/>
      <c r="G51" s="410"/>
    </row>
    <row r="52" spans="1:7">
      <c r="A52" s="383" t="s">
        <v>205</v>
      </c>
      <c r="B52" s="384"/>
      <c r="C52" s="387"/>
      <c r="D52" s="375"/>
      <c r="E52" s="375"/>
      <c r="F52" s="409"/>
      <c r="G52" s="410"/>
    </row>
    <row r="53" spans="1:7">
      <c r="A53" s="381" t="s">
        <v>206</v>
      </c>
      <c r="B53" s="382"/>
      <c r="C53" s="387"/>
      <c r="D53" s="375"/>
      <c r="E53" s="375"/>
      <c r="F53" s="407"/>
      <c r="G53" s="411"/>
    </row>
    <row r="54" spans="1:7" s="416" customFormat="1">
      <c r="A54" s="412" t="s">
        <v>207</v>
      </c>
      <c r="B54" s="413"/>
      <c r="C54" s="340"/>
      <c r="D54" s="414"/>
      <c r="E54" s="414"/>
      <c r="F54" s="414"/>
      <c r="G54" s="415"/>
    </row>
    <row r="55" spans="1:7">
      <c r="A55" s="329"/>
      <c r="B55" s="329"/>
      <c r="C55" s="329"/>
      <c r="D55" s="329"/>
      <c r="E55" s="329"/>
      <c r="F55" s="329"/>
      <c r="G55" s="329"/>
    </row>
    <row r="56" spans="1:7" s="332" customFormat="1">
      <c r="A56" s="330" t="s">
        <v>208</v>
      </c>
      <c r="B56" s="330"/>
      <c r="C56" s="417"/>
      <c r="D56" s="417"/>
      <c r="E56" s="417"/>
      <c r="F56" s="331"/>
      <c r="G56" s="331"/>
    </row>
    <row r="57" spans="1:7" ht="3" customHeight="1">
      <c r="A57" s="329"/>
      <c r="B57" s="329"/>
      <c r="C57" s="329"/>
      <c r="D57" s="329"/>
      <c r="E57" s="329"/>
      <c r="F57" s="329"/>
      <c r="G57" s="329"/>
    </row>
    <row r="58" spans="1:7">
      <c r="A58" s="333" t="s">
        <v>209</v>
      </c>
      <c r="B58" s="334"/>
      <c r="C58" s="335"/>
      <c r="D58" s="336"/>
      <c r="E58" s="336"/>
      <c r="F58" s="336"/>
      <c r="G58" s="337"/>
    </row>
    <row r="59" spans="1:7" s="421" customFormat="1">
      <c r="A59" s="412" t="s">
        <v>210</v>
      </c>
      <c r="B59" s="413"/>
      <c r="C59" s="418"/>
      <c r="D59" s="341"/>
      <c r="E59" s="341"/>
      <c r="F59" s="419"/>
      <c r="G59" s="420"/>
    </row>
    <row r="60" spans="1:7" ht="3" customHeight="1">
      <c r="A60" s="329"/>
      <c r="B60" s="329"/>
      <c r="C60" s="329"/>
      <c r="D60" s="329"/>
      <c r="E60" s="329"/>
      <c r="F60" s="329"/>
      <c r="G60" s="329"/>
    </row>
    <row r="61" spans="1:7">
      <c r="A61" s="333" t="s">
        <v>211</v>
      </c>
      <c r="B61" s="334"/>
      <c r="C61" s="422"/>
      <c r="D61" s="423"/>
      <c r="E61" s="423"/>
      <c r="F61" s="336"/>
      <c r="G61" s="337"/>
    </row>
    <row r="62" spans="1:7">
      <c r="A62" s="424" t="s">
        <v>212</v>
      </c>
      <c r="B62" s="425"/>
      <c r="C62" s="426"/>
      <c r="D62" s="427"/>
      <c r="E62" s="427"/>
      <c r="F62" s="428"/>
      <c r="G62" s="429"/>
    </row>
    <row r="63" spans="1:7">
      <c r="A63" s="430" t="s">
        <v>213</v>
      </c>
      <c r="B63" s="431"/>
      <c r="C63" s="432"/>
      <c r="D63" s="365"/>
      <c r="E63" s="365"/>
      <c r="F63" s="433"/>
      <c r="G63" s="434"/>
    </row>
    <row r="64" spans="1:7" ht="3" customHeight="1">
      <c r="A64" s="329"/>
      <c r="B64" s="329"/>
      <c r="C64" s="329"/>
      <c r="D64" s="329"/>
      <c r="E64" s="329"/>
      <c r="F64" s="329"/>
      <c r="G64" s="329"/>
    </row>
    <row r="65" spans="1:7">
      <c r="A65" s="333" t="s">
        <v>214</v>
      </c>
      <c r="B65" s="334"/>
      <c r="C65" s="422"/>
      <c r="D65" s="423"/>
      <c r="E65" s="423"/>
      <c r="F65" s="336"/>
      <c r="G65" s="337"/>
    </row>
    <row r="66" spans="1:7">
      <c r="A66" s="430" t="s">
        <v>215</v>
      </c>
      <c r="B66" s="431"/>
      <c r="C66" s="1334"/>
      <c r="D66" s="1335"/>
      <c r="E66" s="1335"/>
      <c r="F66" s="1336"/>
      <c r="G66" s="1337"/>
    </row>
    <row r="67" spans="1:7" ht="3" customHeight="1">
      <c r="A67" s="329"/>
      <c r="B67" s="329"/>
      <c r="C67" s="329"/>
      <c r="D67" s="329"/>
      <c r="E67" s="329"/>
      <c r="F67" s="329"/>
      <c r="G67" s="329"/>
    </row>
    <row r="68" spans="1:7">
      <c r="A68" s="333" t="s">
        <v>216</v>
      </c>
      <c r="B68" s="334"/>
      <c r="C68" s="435"/>
      <c r="D68" s="436"/>
      <c r="E68" s="436"/>
      <c r="F68" s="397"/>
      <c r="G68" s="398"/>
    </row>
    <row r="69" spans="1:7">
      <c r="A69" s="437" t="s">
        <v>217</v>
      </c>
      <c r="B69" s="438"/>
      <c r="C69" s="1383"/>
      <c r="D69" s="401"/>
      <c r="E69" s="401"/>
      <c r="F69" s="439"/>
      <c r="G69" s="440"/>
    </row>
    <row r="70" spans="1:7">
      <c r="A70" s="383" t="s">
        <v>218</v>
      </c>
      <c r="B70" s="384"/>
      <c r="C70" s="1384"/>
      <c r="D70" s="390"/>
      <c r="E70" s="390"/>
      <c r="F70" s="441"/>
      <c r="G70" s="442"/>
    </row>
    <row r="71" spans="1:7">
      <c r="A71" s="383" t="s">
        <v>219</v>
      </c>
      <c r="B71" s="384"/>
      <c r="C71" s="1384"/>
      <c r="D71" s="390"/>
      <c r="E71" s="390"/>
      <c r="F71" s="441"/>
      <c r="G71" s="442"/>
    </row>
    <row r="72" spans="1:7">
      <c r="A72" s="383" t="s">
        <v>220</v>
      </c>
      <c r="B72" s="384"/>
      <c r="C72" s="1384"/>
      <c r="D72" s="390"/>
      <c r="E72" s="390"/>
      <c r="F72" s="441"/>
      <c r="G72" s="442"/>
    </row>
    <row r="73" spans="1:7">
      <c r="A73" s="443" t="s">
        <v>221</v>
      </c>
      <c r="B73" s="444"/>
      <c r="C73" s="340"/>
      <c r="D73" s="445"/>
      <c r="E73" s="445"/>
      <c r="F73" s="446"/>
      <c r="G73" s="447"/>
    </row>
    <row r="74" spans="1:7" ht="3.95" customHeight="1">
      <c r="A74" s="329"/>
      <c r="B74" s="329"/>
      <c r="C74" s="329"/>
      <c r="D74" s="329"/>
      <c r="E74" s="329"/>
      <c r="F74" s="329"/>
      <c r="G74" s="329"/>
    </row>
    <row r="75" spans="1:7">
      <c r="A75" s="333" t="s">
        <v>222</v>
      </c>
      <c r="B75" s="334"/>
      <c r="C75" s="435"/>
      <c r="D75" s="436"/>
      <c r="E75" s="436"/>
      <c r="F75" s="397"/>
      <c r="G75" s="398"/>
    </row>
    <row r="76" spans="1:7" s="421" customFormat="1">
      <c r="A76" s="443" t="s">
        <v>223</v>
      </c>
      <c r="B76" s="444"/>
      <c r="C76" s="340"/>
      <c r="D76" s="445"/>
      <c r="E76" s="445"/>
      <c r="F76" s="446"/>
      <c r="G76" s="447"/>
    </row>
    <row r="77" spans="1:7" ht="9.9499999999999993" customHeight="1">
      <c r="A77" s="448"/>
      <c r="B77" s="448"/>
      <c r="C77" s="449"/>
      <c r="D77" s="449"/>
      <c r="E77" s="449"/>
      <c r="F77" s="450"/>
      <c r="G77" s="450"/>
    </row>
    <row r="78" spans="1:7">
      <c r="A78" s="451" t="s">
        <v>224</v>
      </c>
      <c r="B78" s="452"/>
      <c r="C78" s="453"/>
      <c r="D78" s="454"/>
      <c r="E78" s="454"/>
      <c r="F78" s="455"/>
      <c r="G78" s="456"/>
    </row>
    <row r="79" spans="1:7" ht="26.1" customHeight="1">
      <c r="A79" s="457"/>
      <c r="B79" s="329"/>
      <c r="C79" s="458"/>
      <c r="D79" s="458"/>
      <c r="E79" s="458"/>
      <c r="F79" s="458"/>
      <c r="G79" s="458"/>
    </row>
    <row r="80" spans="1:7">
      <c r="A80" s="1425" t="s">
        <v>225</v>
      </c>
      <c r="B80" s="1426"/>
      <c r="C80" s="326">
        <v>2020</v>
      </c>
      <c r="D80" s="327">
        <v>2021</v>
      </c>
      <c r="E80" s="327">
        <v>2022</v>
      </c>
      <c r="F80" s="327">
        <v>2023</v>
      </c>
      <c r="G80" s="328">
        <v>2024</v>
      </c>
    </row>
    <row r="81" spans="1:7">
      <c r="A81" s="367" t="s">
        <v>226</v>
      </c>
      <c r="B81" s="368"/>
      <c r="C81" s="1304">
        <f>'T2 ANSP'!C81+'T2 MET'!C81+'T2 NSA'!C81</f>
        <v>42004364.710408777</v>
      </c>
      <c r="D81" s="1305">
        <f>'T2 ANSP'!D81+'T2 MET'!D81+'T2 NSA'!D81</f>
        <v>46831918.814554602</v>
      </c>
      <c r="E81" s="1305">
        <f>'T2 ANSP'!E81+'T2 MET'!E81+'T2 NSA'!E81</f>
        <v>51729370.049134001</v>
      </c>
      <c r="F81" s="1305">
        <f>'T2 ANSP'!F81+'T2 MET'!F81+'T2 NSA'!F81</f>
        <v>56136795.187731549</v>
      </c>
      <c r="G81" s="1306">
        <f>'T2 ANSP'!G81+'T2 MET'!G81+'T2 NSA'!G81</f>
        <v>60373071.919456691</v>
      </c>
    </row>
    <row r="82" spans="1:7">
      <c r="A82" s="355" t="s">
        <v>227</v>
      </c>
      <c r="B82" s="356"/>
      <c r="C82" s="1296">
        <f>'T2 ANSP'!C82+'T2 MET'!C82+'T2 NSA'!C82</f>
        <v>-1454593.6963883166</v>
      </c>
      <c r="D82" s="1297">
        <f>'T2 ANSP'!D82+'T2 MET'!D82+'T2 NSA'!D82</f>
        <v>0</v>
      </c>
      <c r="E82" s="1297">
        <f>'T2 ANSP'!E82+'T2 MET'!E82+'T2 NSA'!E82</f>
        <v>0</v>
      </c>
      <c r="F82" s="1297">
        <f>'T2 ANSP'!F82+'T2 MET'!F82+'T2 NSA'!F82</f>
        <v>0</v>
      </c>
      <c r="G82" s="1298">
        <f>'T2 ANSP'!G82+'T2 MET'!G82+'T2 NSA'!G82</f>
        <v>0</v>
      </c>
    </row>
    <row r="83" spans="1:7">
      <c r="A83" s="355" t="s">
        <v>228</v>
      </c>
      <c r="B83" s="356"/>
      <c r="C83" s="1296">
        <f>'T2 ANSP'!C83+'T2 MET'!C83+'T2 NSA'!C83</f>
        <v>-7477431.0638826499</v>
      </c>
      <c r="D83" s="1297">
        <f>'T2 ANSP'!D83+'T2 MET'!D83+'T2 NSA'!D83</f>
        <v>0</v>
      </c>
      <c r="E83" s="1297">
        <f>'T2 ANSP'!E83+'T2 MET'!E83+'T2 NSA'!E83</f>
        <v>0</v>
      </c>
      <c r="F83" s="1297">
        <f>'T2 ANSP'!F83+'T2 MET'!F83+'T2 NSA'!F83</f>
        <v>0</v>
      </c>
      <c r="G83" s="1298">
        <f>'T2 ANSP'!G83+'T2 MET'!G83+'T2 NSA'!G83</f>
        <v>0</v>
      </c>
    </row>
    <row r="84" spans="1:7">
      <c r="A84" s="465" t="s">
        <v>229</v>
      </c>
      <c r="B84" s="384"/>
      <c r="C84" s="1296">
        <f>'T2 ANSP'!C84+'T2 MET'!C84+'T2 NSA'!C84</f>
        <v>0</v>
      </c>
      <c r="D84" s="1297">
        <f>'T2 ANSP'!D84+'T2 MET'!D84+'T2 NSA'!D84</f>
        <v>-248380.02348269484</v>
      </c>
      <c r="E84" s="1297">
        <f>'T2 ANSP'!E84+'T2 MET'!E84+'T2 NSA'!E84</f>
        <v>-248380.02348269484</v>
      </c>
      <c r="F84" s="1297">
        <f>'T2 ANSP'!F84+'T2 MET'!F84+'T2 NSA'!F84</f>
        <v>-248380.02348269484</v>
      </c>
      <c r="G84" s="1298">
        <f>'T2 ANSP'!G84+'T2 MET'!G84+'T2 NSA'!G84</f>
        <v>-248380.02348269484</v>
      </c>
    </row>
    <row r="85" spans="1:7">
      <c r="A85" s="465" t="s">
        <v>230</v>
      </c>
      <c r="B85" s="384"/>
      <c r="C85" s="1296">
        <f>'T2 ANSP'!C85+'T2 MET'!C85+'T2 NSA'!C85</f>
        <v>-147255.81</v>
      </c>
      <c r="D85" s="1297">
        <f>'T2 ANSP'!D85+'T2 MET'!D85+'T2 NSA'!D85</f>
        <v>0</v>
      </c>
      <c r="E85" s="1297">
        <f>'T2 ANSP'!E85+'T2 MET'!E85+'T2 NSA'!E85</f>
        <v>0</v>
      </c>
      <c r="F85" s="1297">
        <f>'T2 ANSP'!F85+'T2 MET'!F85+'T2 NSA'!F85</f>
        <v>0</v>
      </c>
      <c r="G85" s="1298">
        <f>'T2 ANSP'!G85+'T2 MET'!G85+'T2 NSA'!G85</f>
        <v>0</v>
      </c>
    </row>
    <row r="86" spans="1:7">
      <c r="A86" s="465" t="s">
        <v>231</v>
      </c>
      <c r="B86" s="384"/>
      <c r="C86" s="1296">
        <f>'T2 ANSP'!C86+'T2 MET'!C86+'T2 NSA'!C86</f>
        <v>0</v>
      </c>
      <c r="D86" s="1297">
        <f>'T2 ANSP'!D86+'T2 MET'!D86+'T2 NSA'!D86</f>
        <v>0</v>
      </c>
      <c r="E86" s="1297">
        <f>'T2 ANSP'!E86+'T2 MET'!E86+'T2 NSA'!E86</f>
        <v>0</v>
      </c>
      <c r="F86" s="1297">
        <f>'T2 ANSP'!F86+'T2 MET'!F86+'T2 NSA'!F86</f>
        <v>0</v>
      </c>
      <c r="G86" s="1298">
        <f>'T2 ANSP'!G86+'T2 MET'!G86+'T2 NSA'!G86</f>
        <v>0</v>
      </c>
    </row>
    <row r="87" spans="1:7">
      <c r="A87" s="465" t="s">
        <v>232</v>
      </c>
      <c r="B87" s="384"/>
      <c r="C87" s="1296">
        <f>'T2 ANSP'!C87+'T2 MET'!C87+'T2 NSA'!C87</f>
        <v>522652.11028872011</v>
      </c>
      <c r="D87" s="1297">
        <f>'T2 ANSP'!D87+'T2 MET'!D87+'T2 NSA'!D87</f>
        <v>0</v>
      </c>
      <c r="E87" s="1297">
        <f>'T2 ANSP'!E87+'T2 MET'!E87+'T2 NSA'!E87</f>
        <v>0</v>
      </c>
      <c r="F87" s="1297">
        <f>'T2 ANSP'!F87+'T2 MET'!F87+'T2 NSA'!F87</f>
        <v>0</v>
      </c>
      <c r="G87" s="1298">
        <f>'T2 ANSP'!G87+'T2 MET'!G87+'T2 NSA'!G87</f>
        <v>0</v>
      </c>
    </row>
    <row r="88" spans="1:7">
      <c r="A88" s="381" t="s">
        <v>233</v>
      </c>
      <c r="B88" s="382"/>
      <c r="C88" s="1296">
        <f>'T2 ANSP'!C88+'T2 MET'!C88+'T2 NSA'!C88</f>
        <v>-626371.20300735161</v>
      </c>
      <c r="D88" s="1297">
        <f>'T2 ANSP'!D88+'T2 MET'!D88+'T2 NSA'!D88</f>
        <v>-50000</v>
      </c>
      <c r="E88" s="1297">
        <f>'T2 ANSP'!E88+'T2 MET'!E88+'T2 NSA'!E88</f>
        <v>-50000</v>
      </c>
      <c r="F88" s="1297">
        <f>'T2 ANSP'!F88+'T2 MET'!F88+'T2 NSA'!F88</f>
        <v>0</v>
      </c>
      <c r="G88" s="1298">
        <f>'T2 ANSP'!G88+'T2 MET'!G88+'T2 NSA'!G88</f>
        <v>0</v>
      </c>
    </row>
    <row r="89" spans="1:7">
      <c r="A89" s="381" t="s">
        <v>234</v>
      </c>
      <c r="B89" s="382"/>
      <c r="C89" s="1296">
        <f>'T2 ANSP'!C89+'T2 MET'!C89+'T2 NSA'!C89</f>
        <v>0</v>
      </c>
      <c r="D89" s="1297">
        <f>'T2 ANSP'!D89+'T2 MET'!D89+'T2 NSA'!D89</f>
        <v>0</v>
      </c>
      <c r="E89" s="1297">
        <f>'T2 ANSP'!E89+'T2 MET'!E89+'T2 NSA'!E89</f>
        <v>0</v>
      </c>
      <c r="F89" s="1297">
        <f>'T2 ANSP'!F89+'T2 MET'!F89+'T2 NSA'!F89</f>
        <v>0</v>
      </c>
      <c r="G89" s="1298">
        <f>'T2 ANSP'!G89+'T2 MET'!G89+'T2 NSA'!G89</f>
        <v>0</v>
      </c>
    </row>
    <row r="90" spans="1:7">
      <c r="A90" s="465" t="s">
        <v>235</v>
      </c>
      <c r="B90" s="466"/>
      <c r="C90" s="1299">
        <f>'T2 ANSP'!C90+'T2 MET'!C90+'T2 NSA'!C90</f>
        <v>0</v>
      </c>
      <c r="D90" s="1300">
        <f>'T2 ANSP'!D90+'T2 MET'!D90+'T2 NSA'!D90</f>
        <v>0</v>
      </c>
      <c r="E90" s="1300">
        <f>'T2 ANSP'!E90+'T2 MET'!E90+'T2 NSA'!E90</f>
        <v>0</v>
      </c>
      <c r="F90" s="1300">
        <f>'T2 ANSP'!F90+'T2 MET'!F90+'T2 NSA'!F90</f>
        <v>0</v>
      </c>
      <c r="G90" s="1301">
        <f>'T2 ANSP'!G90+'T2 MET'!G90+'T2 NSA'!G90</f>
        <v>0</v>
      </c>
    </row>
    <row r="91" spans="1:7">
      <c r="A91" s="470" t="s">
        <v>236</v>
      </c>
      <c r="B91" s="471"/>
      <c r="C91" s="1303">
        <f>'T2 ANSP'!C91+'T2 MET'!C91+'T2 NSA'!C91</f>
        <v>32821365.047419176</v>
      </c>
      <c r="D91" s="1303">
        <f>'T2 ANSP'!D91+'T2 MET'!D91+'T2 NSA'!D91</f>
        <v>46533538.791071907</v>
      </c>
      <c r="E91" s="1303">
        <f>'T2 ANSP'!E91+'T2 MET'!E91+'T2 NSA'!E91</f>
        <v>51430990.025651306</v>
      </c>
      <c r="F91" s="1303">
        <f>'T2 ANSP'!F91+'T2 MET'!F91+'T2 NSA'!F91</f>
        <v>55888415.164248854</v>
      </c>
      <c r="G91" s="1303">
        <f>'T2 ANSP'!G91+'T2 MET'!G91+'T2 NSA'!G91</f>
        <v>60124691.895973995</v>
      </c>
    </row>
    <row r="92" spans="1:7">
      <c r="A92" s="379" t="s">
        <v>237</v>
      </c>
      <c r="B92" s="380"/>
      <c r="C92" s="415">
        <f>'T1'!K68</f>
        <v>3596.6840000000002</v>
      </c>
      <c r="D92" s="415">
        <f>'T1'!L68</f>
        <v>3750.827600000001</v>
      </c>
      <c r="E92" s="415">
        <f>'T1'!M68</f>
        <v>3892.1259000000009</v>
      </c>
      <c r="F92" s="415">
        <f>'T1'!N68</f>
        <v>4031.4480000000008</v>
      </c>
      <c r="G92" s="415">
        <f>'T1'!O68</f>
        <v>4172.7463000000007</v>
      </c>
    </row>
    <row r="93" spans="1:7">
      <c r="A93" s="379" t="s">
        <v>238</v>
      </c>
      <c r="B93" s="380"/>
      <c r="C93" s="472">
        <f t="shared" ref="C93:G93" si="0">C91/C92</f>
        <v>9125.4514011848623</v>
      </c>
      <c r="D93" s="472">
        <f t="shared" si="0"/>
        <v>12406.205710726852</v>
      </c>
      <c r="E93" s="472">
        <f t="shared" si="0"/>
        <v>13214.112633317256</v>
      </c>
      <c r="F93" s="472">
        <f t="shared" si="0"/>
        <v>13863.112004482966</v>
      </c>
      <c r="G93" s="472">
        <f t="shared" si="0"/>
        <v>14408.901853432591</v>
      </c>
    </row>
    <row r="94" spans="1:7">
      <c r="A94" s="379" t="s">
        <v>239</v>
      </c>
      <c r="B94" s="380"/>
      <c r="C94" s="472">
        <f>'T2 ANSP'!C94+'T2 MET'!C94+'T2 NSA'!C94</f>
        <v>0</v>
      </c>
      <c r="D94" s="473"/>
      <c r="E94" s="473"/>
      <c r="F94" s="473"/>
      <c r="G94" s="474"/>
    </row>
    <row r="95" spans="1:7" ht="9.9499999999999993" customHeight="1">
      <c r="A95" s="448"/>
      <c r="B95" s="448"/>
      <c r="C95" s="450"/>
      <c r="D95" s="450"/>
      <c r="E95" s="450"/>
      <c r="F95" s="450"/>
      <c r="G95" s="450"/>
    </row>
    <row r="96" spans="1:7">
      <c r="A96" s="475" t="s">
        <v>240</v>
      </c>
      <c r="B96" s="452"/>
      <c r="C96" s="476">
        <f>+C93+C94</f>
        <v>9125.4514011848623</v>
      </c>
      <c r="D96" s="476">
        <f t="shared" ref="D96:G96" si="1">+D93+D94</f>
        <v>12406.205710726852</v>
      </c>
      <c r="E96" s="476">
        <f t="shared" si="1"/>
        <v>13214.112633317256</v>
      </c>
      <c r="F96" s="476">
        <f t="shared" si="1"/>
        <v>13863.112004482966</v>
      </c>
      <c r="G96" s="1344">
        <f t="shared" si="1"/>
        <v>14408.901853432591</v>
      </c>
    </row>
    <row r="97" spans="1:8" s="478" customFormat="1">
      <c r="A97" s="457"/>
      <c r="B97" s="329"/>
      <c r="C97" s="477"/>
      <c r="D97" s="477"/>
      <c r="E97" s="477"/>
      <c r="F97" s="477"/>
      <c r="G97" s="477"/>
      <c r="H97" s="317"/>
    </row>
    <row r="98" spans="1:8" s="332" customFormat="1">
      <c r="A98" s="319" t="s">
        <v>241</v>
      </c>
      <c r="B98" s="479"/>
      <c r="C98" s="480"/>
      <c r="D98" s="480"/>
      <c r="E98" s="480"/>
      <c r="F98" s="480"/>
      <c r="G98" s="480"/>
    </row>
    <row r="99" spans="1:8" s="332" customFormat="1">
      <c r="A99" s="481" t="s">
        <v>242</v>
      </c>
      <c r="B99" s="479"/>
      <c r="C99" s="482"/>
      <c r="D99" s="482"/>
      <c r="E99" s="482"/>
      <c r="F99" s="482"/>
      <c r="G99" s="482"/>
    </row>
    <row r="100" spans="1:8" s="332" customFormat="1">
      <c r="A100" s="483"/>
      <c r="B100" s="479"/>
      <c r="C100" s="480"/>
      <c r="D100" s="480"/>
      <c r="E100" s="480"/>
      <c r="F100" s="480"/>
      <c r="G100" s="480"/>
    </row>
  </sheetData>
  <mergeCells count="4">
    <mergeCell ref="A1:G1"/>
    <mergeCell ref="C5:G5"/>
    <mergeCell ref="A7:B7"/>
    <mergeCell ref="A80:B8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topLeftCell="A58" zoomScaleNormal="100" workbookViewId="0">
      <selection activeCell="G81" sqref="G81"/>
    </sheetView>
  </sheetViews>
  <sheetFormatPr defaultColWidth="8.85546875" defaultRowHeight="12.75"/>
  <cols>
    <col min="1" max="1" width="24" style="485" customWidth="1"/>
    <col min="2" max="2" width="49.5703125" style="485" customWidth="1"/>
    <col min="3" max="7" width="12.5703125" style="485" customWidth="1"/>
    <col min="8" max="16384" width="8.85546875" style="317"/>
  </cols>
  <sheetData>
    <row r="1" spans="1:11">
      <c r="A1" s="1427" t="s">
        <v>167</v>
      </c>
      <c r="B1" s="1427"/>
      <c r="C1" s="1427"/>
      <c r="D1" s="1427"/>
      <c r="E1" s="1427"/>
      <c r="F1" s="1427"/>
      <c r="G1" s="1427"/>
    </row>
    <row r="2" spans="1:11">
      <c r="A2" s="484"/>
      <c r="B2" s="484"/>
      <c r="G2" s="486"/>
    </row>
    <row r="3" spans="1:11">
      <c r="A3" s="487" t="str">
        <f>'T1 ANSP'!A3</f>
        <v>Hungary</v>
      </c>
      <c r="B3" s="488"/>
      <c r="C3" s="317"/>
      <c r="D3" s="317"/>
      <c r="E3" s="323"/>
      <c r="F3" s="317"/>
      <c r="G3" s="317"/>
    </row>
    <row r="4" spans="1:11">
      <c r="A4" s="489" t="str">
        <f>'T1 ANSP'!A4</f>
        <v>Currency: HUF</v>
      </c>
      <c r="B4" s="488"/>
      <c r="C4" s="317"/>
      <c r="D4" s="317"/>
      <c r="E4" s="323"/>
      <c r="F4" s="317"/>
      <c r="G4" s="317"/>
    </row>
    <row r="5" spans="1:11">
      <c r="A5" s="490" t="str">
        <f>'T1 ANSP'!A5</f>
        <v>HungaroControl</v>
      </c>
      <c r="B5" s="488"/>
      <c r="C5" s="1428" t="s">
        <v>168</v>
      </c>
      <c r="D5" s="1429"/>
      <c r="E5" s="1429"/>
      <c r="F5" s="1429"/>
      <c r="G5" s="1430"/>
    </row>
    <row r="6" spans="1:11">
      <c r="A6" s="488"/>
      <c r="B6" s="488"/>
    </row>
    <row r="7" spans="1:11">
      <c r="A7" s="1431" t="s">
        <v>169</v>
      </c>
      <c r="B7" s="1432"/>
      <c r="C7" s="326">
        <v>2020</v>
      </c>
      <c r="D7" s="327">
        <v>2021</v>
      </c>
      <c r="E7" s="327">
        <v>2022</v>
      </c>
      <c r="F7" s="327">
        <v>2023</v>
      </c>
      <c r="G7" s="328">
        <v>2024</v>
      </c>
    </row>
    <row r="8" spans="1:11">
      <c r="A8" s="491"/>
      <c r="B8" s="491"/>
      <c r="C8" s="491"/>
      <c r="D8" s="491"/>
      <c r="E8" s="491"/>
      <c r="F8" s="491"/>
      <c r="G8" s="491"/>
    </row>
    <row r="9" spans="1:11" s="332" customFormat="1">
      <c r="A9" s="492" t="s">
        <v>170</v>
      </c>
      <c r="B9" s="492"/>
      <c r="C9" s="331"/>
      <c r="D9" s="331"/>
      <c r="E9" s="331"/>
      <c r="F9" s="331"/>
      <c r="G9" s="331"/>
    </row>
    <row r="10" spans="1:11" ht="3" customHeight="1">
      <c r="A10" s="491"/>
      <c r="B10" s="491"/>
      <c r="C10" s="491"/>
      <c r="D10" s="491"/>
      <c r="E10" s="491"/>
      <c r="F10" s="491"/>
      <c r="G10" s="491"/>
    </row>
    <row r="11" spans="1:11">
      <c r="A11" s="493" t="s">
        <v>171</v>
      </c>
      <c r="B11" s="494"/>
      <c r="C11" s="335"/>
      <c r="D11" s="336"/>
      <c r="E11" s="336"/>
      <c r="F11" s="336"/>
      <c r="G11" s="337"/>
    </row>
    <row r="12" spans="1:11">
      <c r="A12" s="495" t="s">
        <v>172</v>
      </c>
      <c r="B12" s="496"/>
      <c r="C12" s="497">
        <f>+'T1 ANSP'!K61</f>
        <v>38940568.197491616</v>
      </c>
      <c r="D12" s="498">
        <f>+'T1 ANSP'!L61</f>
        <v>43680648.449227683</v>
      </c>
      <c r="E12" s="498">
        <f>+'T1 ANSP'!M61</f>
        <v>48513028.254171118</v>
      </c>
      <c r="F12" s="498">
        <f>+'T1 ANSP'!N61</f>
        <v>52840948.968672313</v>
      </c>
      <c r="G12" s="499">
        <f>+'T1 ANSP'!O61</f>
        <v>56982629.08709766</v>
      </c>
    </row>
    <row r="13" spans="1:11" ht="3" customHeight="1">
      <c r="A13" s="491"/>
      <c r="B13" s="491"/>
      <c r="C13" s="500"/>
      <c r="D13" s="500"/>
      <c r="E13" s="500"/>
      <c r="F13" s="500"/>
      <c r="G13" s="500"/>
    </row>
    <row r="14" spans="1:11">
      <c r="A14" s="501" t="s">
        <v>173</v>
      </c>
      <c r="B14" s="502"/>
      <c r="C14" s="422"/>
      <c r="D14" s="423"/>
      <c r="E14" s="423"/>
      <c r="F14" s="423"/>
      <c r="G14" s="503"/>
    </row>
    <row r="15" spans="1:11">
      <c r="A15" s="504" t="s">
        <v>174</v>
      </c>
      <c r="B15" s="505"/>
      <c r="C15" s="506">
        <f>'T1 ANSP'!K61-'T1 ANSP'!K15-'T1 ANSP'!K16</f>
        <v>33808597.515370868</v>
      </c>
      <c r="D15" s="348">
        <f>'T1 ANSP'!L61-'T1 ANSP'!L15-'T1 ANSP'!L16</f>
        <v>37297162.133287571</v>
      </c>
      <c r="E15" s="348">
        <f>'T1 ANSP'!M61-'T1 ANSP'!M15-'T1 ANSP'!M16</f>
        <v>41748951.86632584</v>
      </c>
      <c r="F15" s="348">
        <f>'T1 ANSP'!N61-'T1 ANSP'!N15-'T1 ANSP'!N16</f>
        <v>45460342.266540997</v>
      </c>
      <c r="G15" s="349">
        <f>'T1 ANSP'!O61-'T1 ANSP'!O15-'T1 ANSP'!O16</f>
        <v>48977048.887609109</v>
      </c>
      <c r="H15" s="478"/>
      <c r="I15" s="478"/>
      <c r="J15" s="478"/>
      <c r="K15" s="478"/>
    </row>
    <row r="16" spans="1:11">
      <c r="A16" s="507" t="s">
        <v>175</v>
      </c>
      <c r="B16" s="508"/>
      <c r="C16" s="509">
        <f>+'T1 ANSP'!K65</f>
        <v>109.37868689999998</v>
      </c>
      <c r="D16" s="348">
        <f>+'T1 ANSP'!L65</f>
        <v>112.66004750699997</v>
      </c>
      <c r="E16" s="348">
        <f>+'T1 ANSP'!M65</f>
        <v>116.03984893220998</v>
      </c>
      <c r="F16" s="348">
        <f>+'T1 ANSP'!N65</f>
        <v>119.52104440017628</v>
      </c>
      <c r="G16" s="349">
        <f>+'T1 ANSP'!O65</f>
        <v>123.10667573218157</v>
      </c>
    </row>
    <row r="17" spans="1:7">
      <c r="A17" s="510" t="s">
        <v>176</v>
      </c>
      <c r="B17" s="511"/>
      <c r="C17" s="509"/>
      <c r="D17" s="512"/>
      <c r="E17" s="512"/>
      <c r="F17" s="512"/>
      <c r="G17" s="513"/>
    </row>
    <row r="18" spans="1:7">
      <c r="A18" s="514" t="s">
        <v>177</v>
      </c>
      <c r="B18" s="515"/>
      <c r="C18" s="361"/>
      <c r="D18" s="362"/>
      <c r="E18" s="362"/>
      <c r="F18" s="516"/>
      <c r="G18" s="364"/>
    </row>
    <row r="19" spans="1:7">
      <c r="A19" s="495" t="s">
        <v>178</v>
      </c>
      <c r="B19" s="496"/>
      <c r="C19" s="517"/>
      <c r="D19" s="518"/>
      <c r="E19" s="518"/>
      <c r="F19" s="519"/>
      <c r="G19" s="520"/>
    </row>
    <row r="20" spans="1:7" ht="3" customHeight="1">
      <c r="A20" s="491"/>
      <c r="B20" s="491"/>
      <c r="C20" s="491"/>
      <c r="D20" s="491"/>
      <c r="E20" s="491"/>
      <c r="F20" s="491"/>
      <c r="G20" s="491"/>
    </row>
    <row r="21" spans="1:7">
      <c r="A21" s="493" t="s">
        <v>179</v>
      </c>
      <c r="B21" s="494"/>
      <c r="C21" s="335"/>
      <c r="D21" s="336"/>
      <c r="E21" s="336"/>
      <c r="F21" s="336"/>
      <c r="G21" s="337"/>
    </row>
    <row r="22" spans="1:7">
      <c r="A22" s="521" t="s">
        <v>180</v>
      </c>
      <c r="B22" s="522"/>
      <c r="C22" s="523"/>
      <c r="D22" s="524"/>
      <c r="E22" s="525"/>
      <c r="F22" s="526"/>
      <c r="G22" s="527"/>
    </row>
    <row r="23" spans="1:7">
      <c r="A23" s="528" t="s">
        <v>181</v>
      </c>
      <c r="B23" s="529"/>
      <c r="C23" s="530"/>
      <c r="D23" s="531"/>
      <c r="E23" s="531"/>
      <c r="F23" s="532"/>
      <c r="G23" s="533"/>
    </row>
    <row r="24" spans="1:7">
      <c r="A24" s="528" t="s">
        <v>182</v>
      </c>
      <c r="B24" s="529"/>
      <c r="C24" s="534"/>
      <c r="D24" s="535"/>
      <c r="E24" s="535"/>
      <c r="F24" s="532"/>
      <c r="G24" s="533"/>
    </row>
    <row r="25" spans="1:7">
      <c r="A25" s="536" t="s">
        <v>183</v>
      </c>
      <c r="B25" s="529"/>
      <c r="C25" s="537"/>
      <c r="D25" s="538"/>
      <c r="E25" s="539"/>
      <c r="F25" s="540"/>
      <c r="G25" s="541"/>
    </row>
    <row r="26" spans="1:7">
      <c r="A26" s="536" t="s">
        <v>184</v>
      </c>
      <c r="B26" s="529"/>
      <c r="C26" s="537"/>
      <c r="D26" s="538"/>
      <c r="E26" s="539"/>
      <c r="F26" s="540"/>
      <c r="G26" s="541"/>
    </row>
    <row r="27" spans="1:7">
      <c r="A27" s="536" t="s">
        <v>185</v>
      </c>
      <c r="B27" s="529"/>
      <c r="C27" s="537"/>
      <c r="D27" s="538"/>
      <c r="E27" s="539"/>
      <c r="F27" s="540"/>
      <c r="G27" s="541"/>
    </row>
    <row r="28" spans="1:7">
      <c r="A28" s="542" t="s">
        <v>186</v>
      </c>
      <c r="B28" s="543"/>
      <c r="C28" s="517"/>
      <c r="D28" s="518"/>
      <c r="E28" s="518"/>
      <c r="F28" s="519"/>
      <c r="G28" s="520"/>
    </row>
    <row r="29" spans="1:7" ht="10.9" customHeight="1"/>
    <row r="30" spans="1:7" s="332" customFormat="1">
      <c r="A30" s="492" t="s">
        <v>187</v>
      </c>
      <c r="B30" s="492"/>
      <c r="C30" s="331"/>
      <c r="D30" s="331"/>
      <c r="E30" s="331"/>
      <c r="F30" s="331"/>
      <c r="G30" s="331"/>
    </row>
    <row r="31" spans="1:7" ht="1.9" customHeight="1">
      <c r="A31" s="491"/>
      <c r="B31" s="491"/>
      <c r="C31" s="491"/>
      <c r="D31" s="491"/>
      <c r="E31" s="491"/>
      <c r="F31" s="491"/>
      <c r="G31" s="491"/>
    </row>
    <row r="32" spans="1:7">
      <c r="A32" s="493" t="s">
        <v>188</v>
      </c>
      <c r="B32" s="494"/>
      <c r="C32" s="335"/>
      <c r="D32" s="336"/>
      <c r="E32" s="336"/>
      <c r="F32" s="336"/>
      <c r="G32" s="337"/>
    </row>
    <row r="33" spans="1:7">
      <c r="A33" s="544" t="s">
        <v>189</v>
      </c>
      <c r="B33" s="545"/>
      <c r="C33" s="506">
        <f>'T1 ANSP'!K61-'T1 ANSP'!K28</f>
        <v>38164589.856961653</v>
      </c>
      <c r="D33" s="348">
        <f>'T1 ANSP'!L61-'T1 ANSP'!L28</f>
        <v>42805253.798472665</v>
      </c>
      <c r="E33" s="348">
        <f>'T1 ANSP'!M61-'T1 ANSP'!M28</f>
        <v>47536607.081739791</v>
      </c>
      <c r="F33" s="348">
        <f>'T1 ANSP'!N61-'T1 ANSP'!N28</f>
        <v>51774576.85508357</v>
      </c>
      <c r="G33" s="349">
        <f>'T1 ANSP'!O61-'T1 ANSP'!O28</f>
        <v>55830253.035975575</v>
      </c>
    </row>
    <row r="34" spans="1:7">
      <c r="A34" s="546" t="s">
        <v>190</v>
      </c>
      <c r="B34" s="547"/>
      <c r="C34" s="548">
        <v>0.02</v>
      </c>
      <c r="D34" s="548">
        <v>0.02</v>
      </c>
      <c r="E34" s="548">
        <v>0.02</v>
      </c>
      <c r="F34" s="548">
        <v>0.02</v>
      </c>
      <c r="G34" s="410">
        <v>0.02</v>
      </c>
    </row>
    <row r="35" spans="1:7">
      <c r="A35" s="546" t="s">
        <v>191</v>
      </c>
      <c r="B35" s="547"/>
      <c r="C35" s="548">
        <v>0.7</v>
      </c>
      <c r="D35" s="548">
        <v>0.7</v>
      </c>
      <c r="E35" s="548">
        <v>0.7</v>
      </c>
      <c r="F35" s="548">
        <v>0.7</v>
      </c>
      <c r="G35" s="410">
        <v>0.7</v>
      </c>
    </row>
    <row r="36" spans="1:7">
      <c r="A36" s="546" t="s">
        <v>192</v>
      </c>
      <c r="B36" s="547"/>
      <c r="C36" s="548">
        <v>0.7</v>
      </c>
      <c r="D36" s="548">
        <v>0.7</v>
      </c>
      <c r="E36" s="548">
        <v>0.7</v>
      </c>
      <c r="F36" s="548">
        <v>0.7</v>
      </c>
      <c r="G36" s="410">
        <v>0.7</v>
      </c>
    </row>
    <row r="37" spans="1:7">
      <c r="A37" s="546" t="s">
        <v>193</v>
      </c>
      <c r="B37" s="547"/>
      <c r="C37" s="409">
        <v>0.1</v>
      </c>
      <c r="D37" s="409">
        <v>0.1</v>
      </c>
      <c r="E37" s="409">
        <v>0.1</v>
      </c>
      <c r="F37" s="409">
        <v>0.1</v>
      </c>
      <c r="G37" s="549">
        <v>0.1</v>
      </c>
    </row>
    <row r="38" spans="1:7">
      <c r="A38" s="510" t="s">
        <v>194</v>
      </c>
      <c r="B38" s="511"/>
      <c r="C38" s="550">
        <f>'T1 ANSP'!K68</f>
        <v>3596.6840000000002</v>
      </c>
      <c r="D38" s="551">
        <f>'T1 ANSP'!L68</f>
        <v>3750.827600000001</v>
      </c>
      <c r="E38" s="551">
        <f>'T1 ANSP'!M68</f>
        <v>3892.1259000000009</v>
      </c>
      <c r="F38" s="551">
        <f>'T1 ANSP'!N68</f>
        <v>4031.4480000000008</v>
      </c>
      <c r="G38" s="552">
        <f>'T1 ANSP'!O68</f>
        <v>4172.7463000000007</v>
      </c>
    </row>
    <row r="39" spans="1:7">
      <c r="A39" s="546" t="s">
        <v>195</v>
      </c>
      <c r="B39" s="547"/>
      <c r="C39" s="550"/>
      <c r="D39" s="553"/>
      <c r="E39" s="553"/>
      <c r="F39" s="553"/>
      <c r="G39" s="552"/>
    </row>
    <row r="40" spans="1:7">
      <c r="A40" s="554" t="s">
        <v>196</v>
      </c>
      <c r="B40" s="555"/>
      <c r="C40" s="393"/>
      <c r="D40" s="393"/>
      <c r="E40" s="393"/>
      <c r="F40" s="556"/>
      <c r="G40" s="395"/>
    </row>
    <row r="41" spans="1:7">
      <c r="A41" s="495" t="s">
        <v>197</v>
      </c>
      <c r="B41" s="496"/>
      <c r="C41" s="517"/>
      <c r="D41" s="518"/>
      <c r="E41" s="518"/>
      <c r="F41" s="519"/>
      <c r="G41" s="520"/>
    </row>
    <row r="42" spans="1:7" ht="3" customHeight="1">
      <c r="A42" s="491"/>
      <c r="B42" s="491"/>
      <c r="C42" s="491"/>
      <c r="D42" s="491"/>
      <c r="E42" s="491"/>
      <c r="F42" s="491"/>
      <c r="G42" s="491"/>
    </row>
    <row r="43" spans="1:7">
      <c r="A43" s="501" t="s">
        <v>198</v>
      </c>
      <c r="B43" s="502"/>
      <c r="C43" s="335"/>
      <c r="D43" s="336"/>
      <c r="E43" s="336"/>
      <c r="F43" s="336"/>
      <c r="G43" s="337"/>
    </row>
    <row r="44" spans="1:7">
      <c r="A44" s="557" t="s">
        <v>199</v>
      </c>
      <c r="B44" s="558"/>
      <c r="C44" s="462"/>
      <c r="D44" s="463"/>
      <c r="E44" s="463"/>
      <c r="F44" s="463"/>
      <c r="G44" s="464"/>
    </row>
    <row r="45" spans="1:7">
      <c r="A45" s="559" t="s">
        <v>200</v>
      </c>
      <c r="B45" s="560"/>
      <c r="C45" s="462"/>
      <c r="D45" s="463"/>
      <c r="E45" s="463"/>
      <c r="F45" s="463"/>
      <c r="G45" s="464"/>
    </row>
    <row r="46" spans="1:7">
      <c r="A46" s="542" t="s">
        <v>201</v>
      </c>
      <c r="B46" s="543"/>
      <c r="C46" s="517"/>
      <c r="D46" s="561"/>
      <c r="E46" s="561"/>
      <c r="F46" s="519"/>
      <c r="G46" s="520"/>
    </row>
    <row r="47" spans="1:7" ht="10.9" customHeight="1"/>
    <row r="48" spans="1:7" s="332" customFormat="1">
      <c r="A48" s="492" t="s">
        <v>202</v>
      </c>
      <c r="B48" s="492"/>
      <c r="C48" s="331"/>
      <c r="D48" s="331"/>
      <c r="E48" s="331"/>
      <c r="F48" s="331"/>
      <c r="G48" s="331"/>
    </row>
    <row r="49" spans="1:11" ht="3.6" customHeight="1">
      <c r="A49" s="491"/>
      <c r="B49" s="491"/>
      <c r="C49" s="491"/>
      <c r="D49" s="491"/>
      <c r="E49" s="491"/>
      <c r="F49" s="491"/>
      <c r="G49" s="491"/>
    </row>
    <row r="50" spans="1:11">
      <c r="A50" s="493" t="s">
        <v>203</v>
      </c>
      <c r="B50" s="494"/>
      <c r="C50" s="335"/>
      <c r="D50" s="336"/>
      <c r="E50" s="336"/>
      <c r="F50" s="336"/>
      <c r="G50" s="337"/>
      <c r="I50" s="332"/>
      <c r="J50" s="332"/>
      <c r="K50" s="332"/>
    </row>
    <row r="51" spans="1:11">
      <c r="A51" s="546" t="s">
        <v>204</v>
      </c>
      <c r="B51" s="547"/>
      <c r="C51" s="562"/>
      <c r="D51" s="538"/>
      <c r="E51" s="539"/>
      <c r="F51" s="548"/>
      <c r="G51" s="410"/>
    </row>
    <row r="52" spans="1:11">
      <c r="A52" s="546" t="s">
        <v>205</v>
      </c>
      <c r="B52" s="547"/>
      <c r="C52" s="562"/>
      <c r="D52" s="538"/>
      <c r="E52" s="539"/>
      <c r="F52" s="548"/>
      <c r="G52" s="410"/>
      <c r="I52" s="332"/>
      <c r="J52" s="332"/>
      <c r="K52" s="332"/>
    </row>
    <row r="53" spans="1:11">
      <c r="A53" s="544" t="s">
        <v>206</v>
      </c>
      <c r="B53" s="545"/>
      <c r="C53" s="562"/>
      <c r="D53" s="538"/>
      <c r="E53" s="539"/>
      <c r="F53" s="407"/>
      <c r="G53" s="411"/>
    </row>
    <row r="54" spans="1:11" s="416" customFormat="1">
      <c r="A54" s="563" t="s">
        <v>207</v>
      </c>
      <c r="B54" s="564"/>
      <c r="C54" s="517"/>
      <c r="D54" s="518"/>
      <c r="E54" s="518"/>
      <c r="F54" s="519"/>
      <c r="G54" s="520"/>
      <c r="I54" s="332"/>
      <c r="J54" s="332"/>
      <c r="K54" s="332"/>
    </row>
    <row r="55" spans="1:11" ht="12" customHeight="1">
      <c r="A55" s="491"/>
      <c r="B55" s="491"/>
      <c r="C55" s="491"/>
      <c r="D55" s="491"/>
      <c r="E55" s="491"/>
      <c r="F55" s="491"/>
      <c r="G55" s="491"/>
    </row>
    <row r="56" spans="1:11" s="332" customFormat="1">
      <c r="A56" s="492" t="s">
        <v>208</v>
      </c>
      <c r="B56" s="492"/>
      <c r="C56" s="417"/>
      <c r="D56" s="417"/>
      <c r="E56" s="417"/>
      <c r="F56" s="331"/>
      <c r="G56" s="331"/>
    </row>
    <row r="57" spans="1:11" ht="3.6" customHeight="1">
      <c r="A57" s="491"/>
      <c r="B57" s="491"/>
      <c r="C57" s="491"/>
      <c r="D57" s="491"/>
      <c r="E57" s="491"/>
      <c r="F57" s="491"/>
      <c r="G57" s="491"/>
    </row>
    <row r="58" spans="1:11">
      <c r="A58" s="493" t="s">
        <v>209</v>
      </c>
      <c r="B58" s="494"/>
      <c r="C58" s="335"/>
      <c r="D58" s="336"/>
      <c r="E58" s="336"/>
      <c r="F58" s="336"/>
      <c r="G58" s="337"/>
    </row>
    <row r="59" spans="1:11" s="421" customFormat="1">
      <c r="A59" s="563" t="s">
        <v>210</v>
      </c>
      <c r="B59" s="564"/>
      <c r="C59" s="565"/>
      <c r="D59" s="566"/>
      <c r="E59" s="567"/>
      <c r="F59" s="568"/>
      <c r="G59" s="569"/>
    </row>
    <row r="60" spans="1:11" ht="3.6" customHeight="1">
      <c r="A60" s="491"/>
      <c r="B60" s="491"/>
      <c r="C60" s="491"/>
      <c r="D60" s="491"/>
      <c r="E60" s="491"/>
      <c r="F60" s="491"/>
      <c r="G60" s="491"/>
    </row>
    <row r="61" spans="1:11">
      <c r="A61" s="493" t="s">
        <v>211</v>
      </c>
      <c r="B61" s="494"/>
      <c r="C61" s="335"/>
      <c r="D61" s="336"/>
      <c r="E61" s="336"/>
      <c r="F61" s="336"/>
      <c r="G61" s="337"/>
    </row>
    <row r="62" spans="1:11">
      <c r="A62" s="570" t="s">
        <v>212</v>
      </c>
      <c r="B62" s="571"/>
      <c r="C62" s="565"/>
      <c r="D62" s="566"/>
      <c r="E62" s="567"/>
      <c r="F62" s="572"/>
      <c r="G62" s="573"/>
    </row>
    <row r="63" spans="1:11">
      <c r="A63" s="574" t="s">
        <v>213</v>
      </c>
      <c r="B63" s="575"/>
      <c r="C63" s="576"/>
      <c r="D63" s="577"/>
      <c r="E63" s="577"/>
      <c r="F63" s="578"/>
      <c r="G63" s="579"/>
    </row>
    <row r="64" spans="1:11" ht="3" customHeight="1">
      <c r="A64" s="491"/>
      <c r="B64" s="491"/>
      <c r="C64" s="491"/>
      <c r="D64" s="491"/>
      <c r="E64" s="491"/>
      <c r="F64" s="491"/>
      <c r="G64" s="491"/>
    </row>
    <row r="65" spans="1:7">
      <c r="A65" s="493" t="s">
        <v>214</v>
      </c>
      <c r="B65" s="494"/>
      <c r="C65" s="335"/>
      <c r="D65" s="336"/>
      <c r="E65" s="336"/>
      <c r="F65" s="336"/>
      <c r="G65" s="337"/>
    </row>
    <row r="66" spans="1:7">
      <c r="A66" s="574" t="s">
        <v>215</v>
      </c>
      <c r="B66" s="575"/>
      <c r="C66" s="1338"/>
      <c r="D66" s="1339"/>
      <c r="E66" s="1340"/>
      <c r="F66" s="1341"/>
      <c r="G66" s="1342"/>
    </row>
    <row r="67" spans="1:7" ht="3" customHeight="1">
      <c r="A67" s="491"/>
      <c r="B67" s="491"/>
      <c r="C67" s="491"/>
      <c r="D67" s="491"/>
      <c r="E67" s="491"/>
      <c r="F67" s="491"/>
      <c r="G67" s="491"/>
    </row>
    <row r="68" spans="1:7">
      <c r="A68" s="493" t="s">
        <v>216</v>
      </c>
      <c r="B68" s="494"/>
      <c r="C68" s="396"/>
      <c r="D68" s="397"/>
      <c r="E68" s="397"/>
      <c r="F68" s="397"/>
      <c r="G68" s="398"/>
    </row>
    <row r="69" spans="1:7">
      <c r="A69" s="580" t="s">
        <v>217</v>
      </c>
      <c r="B69" s="581"/>
      <c r="C69" s="1385">
        <v>-234579.76</v>
      </c>
      <c r="D69" s="1386"/>
      <c r="E69" s="1387"/>
      <c r="F69" s="1388"/>
      <c r="G69" s="1389"/>
    </row>
    <row r="70" spans="1:7">
      <c r="A70" s="546" t="s">
        <v>218</v>
      </c>
      <c r="B70" s="547"/>
      <c r="C70" s="1390"/>
      <c r="D70" s="1391"/>
      <c r="E70" s="1392"/>
      <c r="F70" s="1393"/>
      <c r="G70" s="1394"/>
    </row>
    <row r="71" spans="1:7">
      <c r="A71" s="546" t="s">
        <v>219</v>
      </c>
      <c r="B71" s="547"/>
      <c r="C71" s="1390">
        <v>-341791.4430073516</v>
      </c>
      <c r="D71" s="1391"/>
      <c r="E71" s="1392"/>
      <c r="F71" s="1393"/>
      <c r="G71" s="1394"/>
    </row>
    <row r="72" spans="1:7">
      <c r="A72" s="546" t="s">
        <v>220</v>
      </c>
      <c r="B72" s="547"/>
      <c r="C72" s="586"/>
      <c r="D72" s="587"/>
      <c r="E72" s="587"/>
      <c r="F72" s="588"/>
      <c r="G72" s="589"/>
    </row>
    <row r="73" spans="1:7">
      <c r="A73" s="590" t="s">
        <v>221</v>
      </c>
      <c r="B73" s="591"/>
      <c r="C73" s="517">
        <f>+SUM(C69:C72)</f>
        <v>-576371.20300735161</v>
      </c>
      <c r="D73" s="518"/>
      <c r="E73" s="518"/>
      <c r="F73" s="519"/>
      <c r="G73" s="520"/>
    </row>
    <row r="74" spans="1:7" ht="3.95" customHeight="1">
      <c r="A74" s="592"/>
      <c r="B74" s="592"/>
      <c r="C74" s="593"/>
      <c r="D74" s="593"/>
      <c r="E74" s="593"/>
      <c r="F74" s="593"/>
      <c r="G74" s="593"/>
    </row>
    <row r="75" spans="1:7">
      <c r="A75" s="493" t="s">
        <v>222</v>
      </c>
      <c r="B75" s="494"/>
      <c r="C75" s="396"/>
      <c r="D75" s="397"/>
      <c r="E75" s="397"/>
      <c r="F75" s="397"/>
      <c r="G75" s="398"/>
    </row>
    <row r="76" spans="1:7" s="421" customFormat="1">
      <c r="A76" s="590" t="s">
        <v>223</v>
      </c>
      <c r="B76" s="591"/>
      <c r="C76" s="594"/>
      <c r="D76" s="595"/>
      <c r="E76" s="595"/>
      <c r="F76" s="596"/>
      <c r="G76" s="597"/>
    </row>
    <row r="77" spans="1:7" ht="9.9499999999999993" customHeight="1">
      <c r="A77" s="592"/>
      <c r="B77" s="592"/>
      <c r="C77" s="598"/>
      <c r="D77" s="598"/>
      <c r="E77" s="598"/>
      <c r="F77" s="593"/>
      <c r="G77" s="593"/>
    </row>
    <row r="78" spans="1:7">
      <c r="A78" s="599" t="s">
        <v>224</v>
      </c>
      <c r="B78" s="600"/>
      <c r="C78" s="601"/>
      <c r="D78" s="602"/>
      <c r="E78" s="602"/>
      <c r="F78" s="603"/>
      <c r="G78" s="604"/>
    </row>
    <row r="79" spans="1:7" ht="26.1" customHeight="1">
      <c r="A79" s="605"/>
      <c r="B79" s="491"/>
      <c r="C79" s="606"/>
      <c r="D79" s="606"/>
      <c r="E79" s="606"/>
      <c r="F79" s="606"/>
      <c r="G79" s="606"/>
    </row>
    <row r="80" spans="1:7">
      <c r="A80" s="1431" t="s">
        <v>225</v>
      </c>
      <c r="B80" s="1432"/>
      <c r="C80" s="326">
        <v>2020</v>
      </c>
      <c r="D80" s="327">
        <v>2021</v>
      </c>
      <c r="E80" s="327">
        <v>2022</v>
      </c>
      <c r="F80" s="327">
        <v>2023</v>
      </c>
      <c r="G80" s="328">
        <v>2024</v>
      </c>
    </row>
    <row r="81" spans="1:7">
      <c r="A81" s="521" t="s">
        <v>226</v>
      </c>
      <c r="B81" s="522"/>
      <c r="C81" s="1356">
        <f>+C12</f>
        <v>38940568.197491616</v>
      </c>
      <c r="D81" s="1294">
        <f>+D12</f>
        <v>43680648.449227683</v>
      </c>
      <c r="E81" s="1294">
        <f>+E12</f>
        <v>48513028.254171118</v>
      </c>
      <c r="F81" s="1294">
        <f>+F12</f>
        <v>52840948.968672313</v>
      </c>
      <c r="G81" s="1295">
        <f>+G12</f>
        <v>56982629.08709766</v>
      </c>
    </row>
    <row r="82" spans="1:7">
      <c r="A82" s="510" t="s">
        <v>227</v>
      </c>
      <c r="B82" s="511"/>
      <c r="C82" s="1357">
        <f>'T3 ANSP'!E17</f>
        <v>-1333783.1449017122</v>
      </c>
      <c r="D82" s="1297">
        <f>'T3 ANSP'!F17</f>
        <v>0</v>
      </c>
      <c r="E82" s="1297">
        <f>'T3 ANSP'!G17</f>
        <v>0</v>
      </c>
      <c r="F82" s="1297">
        <f>'T3 ANSP'!H17</f>
        <v>0</v>
      </c>
      <c r="G82" s="1298">
        <f>'T3 ANSP'!I17</f>
        <v>0</v>
      </c>
    </row>
    <row r="83" spans="1:7">
      <c r="A83" s="510" t="s">
        <v>228</v>
      </c>
      <c r="B83" s="511"/>
      <c r="C83" s="1357">
        <f>'T3 ANSP'!E28</f>
        <v>-7477431.0638826499</v>
      </c>
      <c r="D83" s="1297">
        <f>'T3 ANSP'!F28</f>
        <v>0</v>
      </c>
      <c r="E83" s="1297">
        <f>'T3 ANSP'!G28</f>
        <v>0</v>
      </c>
      <c r="F83" s="1297">
        <f>'T3 ANSP'!H28</f>
        <v>0</v>
      </c>
      <c r="G83" s="1298">
        <f>'T3 ANSP'!I28</f>
        <v>0</v>
      </c>
    </row>
    <row r="84" spans="1:7">
      <c r="A84" s="607" t="s">
        <v>229</v>
      </c>
      <c r="B84" s="547"/>
      <c r="C84" s="1357">
        <f>'T3 ANSP'!E35+'T3 ANSP'!E42+'T3 ANSP'!E49+'T3 ANSP'!E56+'T3 ANSP'!E63+'T3 ANSP'!E70+'T3 ANSP'!E75</f>
        <v>0</v>
      </c>
      <c r="D84" s="1297">
        <f>'T3 ANSP'!F35+'T3 ANSP'!F42+'T3 ANSP'!F49+'T3 ANSP'!F56+'T3 ANSP'!F63+'T3 ANSP'!F70+'T3 ANSP'!F75</f>
        <v>-234599.86537730787</v>
      </c>
      <c r="E84" s="1297">
        <f>'T3 ANSP'!G35+'T3 ANSP'!G42+'T3 ANSP'!G49+'T3 ANSP'!G56+'T3 ANSP'!G63+'T3 ANSP'!G70+'T3 ANSP'!G75</f>
        <v>-234599.86537730787</v>
      </c>
      <c r="F84" s="1297">
        <f>'T3 ANSP'!H35+'T3 ANSP'!H42+'T3 ANSP'!H49+'T3 ANSP'!H56+'T3 ANSP'!H63+'T3 ANSP'!H70+'T3 ANSP'!H75</f>
        <v>-234599.86537730787</v>
      </c>
      <c r="G84" s="1298">
        <f>'T3 ANSP'!I35+'T3 ANSP'!I42+'T3 ANSP'!I49+'T3 ANSP'!I56+'T3 ANSP'!I63+'T3 ANSP'!I70+'T3 ANSP'!I75</f>
        <v>-234599.86537730787</v>
      </c>
    </row>
    <row r="85" spans="1:7">
      <c r="A85" s="607" t="s">
        <v>230</v>
      </c>
      <c r="B85" s="547"/>
      <c r="C85" s="1357">
        <f>'T3 ANSP'!E86</f>
        <v>-147255.81</v>
      </c>
      <c r="D85" s="1297">
        <f>'T3 ANSP'!F86</f>
        <v>0</v>
      </c>
      <c r="E85" s="1297">
        <f>'T3 ANSP'!G86</f>
        <v>0</v>
      </c>
      <c r="F85" s="1297">
        <f>'T3 ANSP'!H86</f>
        <v>0</v>
      </c>
      <c r="G85" s="1298">
        <f>'T3 ANSP'!I86</f>
        <v>0</v>
      </c>
    </row>
    <row r="86" spans="1:7">
      <c r="A86" s="607" t="s">
        <v>231</v>
      </c>
      <c r="B86" s="547"/>
      <c r="C86" s="1296">
        <f>'T3 ANSP'!E97</f>
        <v>0</v>
      </c>
      <c r="D86" s="1297">
        <f>'T3 ANSP'!F97</f>
        <v>0</v>
      </c>
      <c r="E86" s="1297">
        <f>'T3 ANSP'!G97</f>
        <v>0</v>
      </c>
      <c r="F86" s="1297">
        <f>'T3 ANSP'!H97</f>
        <v>0</v>
      </c>
      <c r="G86" s="1298">
        <f>'T3 ANSP'!I97</f>
        <v>0</v>
      </c>
    </row>
    <row r="87" spans="1:7">
      <c r="A87" s="607" t="s">
        <v>232</v>
      </c>
      <c r="B87" s="547"/>
      <c r="C87" s="1296">
        <f>'T3 ANSP'!E114</f>
        <v>1211437.6468650848</v>
      </c>
      <c r="D87" s="1297">
        <f>'T3 ANSP'!F114</f>
        <v>0</v>
      </c>
      <c r="E87" s="1297">
        <f>'T3 ANSP'!G114</f>
        <v>0</v>
      </c>
      <c r="F87" s="1297">
        <f>'T3 ANSP'!H114</f>
        <v>0</v>
      </c>
      <c r="G87" s="1298">
        <f>'T3 ANSP'!I114</f>
        <v>0</v>
      </c>
    </row>
    <row r="88" spans="1:7">
      <c r="A88" s="544" t="s">
        <v>233</v>
      </c>
      <c r="B88" s="545"/>
      <c r="C88" s="1296">
        <f>'T3 ANSP'!E125+'T3 ANSP'!E136+'T3 ANSP'!E147+'T3 ANSP'!E158</f>
        <v>-576371.20300735161</v>
      </c>
      <c r="D88" s="1297">
        <f>'T3 ANSP'!F125+'T3 ANSP'!F136+'T3 ANSP'!F147+'T3 ANSP'!F158</f>
        <v>0</v>
      </c>
      <c r="E88" s="1297">
        <f>'T3 ANSP'!G125+'T3 ANSP'!G136+'T3 ANSP'!G147+'T3 ANSP'!G158</f>
        <v>0</v>
      </c>
      <c r="F88" s="1297">
        <f>'T3 ANSP'!H125+'T3 ANSP'!H136+'T3 ANSP'!H147+'T3 ANSP'!H158</f>
        <v>0</v>
      </c>
      <c r="G88" s="1298">
        <f>'T3 ANSP'!I125+'T3 ANSP'!I136+'T3 ANSP'!I147+'T3 ANSP'!I158</f>
        <v>0</v>
      </c>
    </row>
    <row r="89" spans="1:7">
      <c r="A89" s="544" t="s">
        <v>234</v>
      </c>
      <c r="B89" s="545"/>
      <c r="C89" s="462">
        <f>'T3 ANSP'!E172</f>
        <v>0</v>
      </c>
      <c r="D89" s="463">
        <f>'T3 ANSP'!F172</f>
        <v>0</v>
      </c>
      <c r="E89" s="463">
        <f>'T3 ANSP'!G172</f>
        <v>0</v>
      </c>
      <c r="F89" s="463">
        <f>'T3 ANSP'!H172</f>
        <v>0</v>
      </c>
      <c r="G89" s="464">
        <f>'T3 ANSP'!I172</f>
        <v>0</v>
      </c>
    </row>
    <row r="90" spans="1:7">
      <c r="A90" s="607" t="s">
        <v>235</v>
      </c>
      <c r="B90" s="608"/>
      <c r="C90" s="1299">
        <f>'T3 ANSP'!E165</f>
        <v>0</v>
      </c>
      <c r="D90" s="1300">
        <f>'T3 ANSP'!F165</f>
        <v>0</v>
      </c>
      <c r="E90" s="1300">
        <f>'T3 ANSP'!G165</f>
        <v>0</v>
      </c>
      <c r="F90" s="1300">
        <f>'T3 ANSP'!H165</f>
        <v>0</v>
      </c>
      <c r="G90" s="1301">
        <f>'T3 ANSP'!I165</f>
        <v>0</v>
      </c>
    </row>
    <row r="91" spans="1:7">
      <c r="A91" s="609" t="s">
        <v>236</v>
      </c>
      <c r="B91" s="610"/>
      <c r="C91" s="1302">
        <f>SUM(C81:C90)</f>
        <v>30617164.622564986</v>
      </c>
      <c r="D91" s="1302">
        <f>SUM(D81:D90)</f>
        <v>43446048.583850376</v>
      </c>
      <c r="E91" s="1302">
        <f>SUM(E81:E90)</f>
        <v>48278428.388793811</v>
      </c>
      <c r="F91" s="1302">
        <f>SUM(F81:F90)</f>
        <v>52606349.103295006</v>
      </c>
      <c r="G91" s="1302">
        <f>SUM(G81:G90)</f>
        <v>56748029.221720353</v>
      </c>
    </row>
    <row r="92" spans="1:7">
      <c r="A92" s="542" t="s">
        <v>237</v>
      </c>
      <c r="B92" s="543"/>
      <c r="C92" s="612">
        <f>'T1 ANSP'!K68</f>
        <v>3596.6840000000002</v>
      </c>
      <c r="D92" s="612">
        <f>'T1 ANSP'!L68</f>
        <v>3750.827600000001</v>
      </c>
      <c r="E92" s="612">
        <f>'T1 ANSP'!M68</f>
        <v>3892.1259000000009</v>
      </c>
      <c r="F92" s="612">
        <f>'T1 ANSP'!N68</f>
        <v>4031.4480000000008</v>
      </c>
      <c r="G92" s="612">
        <f>'T1 ANSP'!O68</f>
        <v>4172.7463000000007</v>
      </c>
    </row>
    <row r="93" spans="1:7">
      <c r="A93" s="542" t="s">
        <v>238</v>
      </c>
      <c r="B93" s="543"/>
      <c r="C93" s="613">
        <f>C91/C92</f>
        <v>8512.6090094556494</v>
      </c>
      <c r="D93" s="613">
        <f t="shared" ref="D93:G93" si="0">D91/D92</f>
        <v>11583.056652310643</v>
      </c>
      <c r="E93" s="613">
        <f t="shared" si="0"/>
        <v>12404.128136963349</v>
      </c>
      <c r="F93" s="613">
        <f t="shared" si="0"/>
        <v>13048.996068731383</v>
      </c>
      <c r="G93" s="613">
        <f t="shared" si="0"/>
        <v>13599.683551746326</v>
      </c>
    </row>
    <row r="94" spans="1:7">
      <c r="A94" s="542" t="s">
        <v>239</v>
      </c>
      <c r="B94" s="543"/>
      <c r="C94" s="473">
        <v>0</v>
      </c>
      <c r="D94" s="473"/>
      <c r="E94" s="473"/>
      <c r="F94" s="473"/>
      <c r="G94" s="474"/>
    </row>
    <row r="95" spans="1:7" ht="9.9499999999999993" customHeight="1">
      <c r="A95" s="592"/>
      <c r="B95" s="592"/>
      <c r="C95" s="598"/>
      <c r="D95" s="598"/>
      <c r="E95" s="598"/>
      <c r="F95" s="598"/>
      <c r="G95" s="598"/>
    </row>
    <row r="96" spans="1:7">
      <c r="A96" s="614" t="s">
        <v>240</v>
      </c>
      <c r="B96" s="600"/>
      <c r="C96" s="476">
        <f>+C93+C94</f>
        <v>8512.6090094556494</v>
      </c>
      <c r="D96" s="476">
        <f t="shared" ref="D96:G96" si="1">+D93+D94</f>
        <v>11583.056652310643</v>
      </c>
      <c r="E96" s="476">
        <f t="shared" si="1"/>
        <v>12404.128136963349</v>
      </c>
      <c r="F96" s="476">
        <f t="shared" si="1"/>
        <v>13048.996068731383</v>
      </c>
      <c r="G96" s="1344">
        <f t="shared" si="1"/>
        <v>13599.683551746326</v>
      </c>
    </row>
    <row r="97" spans="1:10" s="478" customFormat="1">
      <c r="A97" s="605"/>
      <c r="B97" s="491"/>
      <c r="C97" s="615"/>
      <c r="D97" s="615"/>
      <c r="E97" s="615"/>
      <c r="F97" s="615"/>
      <c r="G97" s="615"/>
      <c r="H97" s="317"/>
      <c r="I97" s="317"/>
      <c r="J97" s="317"/>
    </row>
    <row r="98" spans="1:10" s="332" customFormat="1">
      <c r="A98" s="485" t="s">
        <v>241</v>
      </c>
      <c r="B98" s="616"/>
      <c r="C98" s="617"/>
      <c r="D98" s="617"/>
      <c r="E98" s="617"/>
      <c r="F98" s="617"/>
      <c r="G98" s="617"/>
    </row>
    <row r="99" spans="1:10" s="332" customFormat="1">
      <c r="A99" s="618" t="s">
        <v>242</v>
      </c>
      <c r="B99" s="616"/>
      <c r="C99" s="482"/>
      <c r="D99" s="482"/>
      <c r="E99" s="482"/>
      <c r="F99" s="482"/>
      <c r="G99" s="482"/>
    </row>
    <row r="100" spans="1:10" s="332" customFormat="1">
      <c r="A100" s="619"/>
      <c r="B100" s="616"/>
      <c r="C100" s="617"/>
      <c r="D100" s="617"/>
      <c r="E100" s="617"/>
      <c r="F100" s="617"/>
      <c r="G100" s="617"/>
    </row>
  </sheetData>
  <mergeCells count="4">
    <mergeCell ref="A1:G1"/>
    <mergeCell ref="C5:G5"/>
    <mergeCell ref="A7:B7"/>
    <mergeCell ref="A80:B8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4"/>
  <sheetViews>
    <sheetView showGridLines="0" topLeftCell="A37" zoomScale="85" zoomScaleNormal="85" workbookViewId="0">
      <selection activeCell="E70" sqref="E70"/>
    </sheetView>
  </sheetViews>
  <sheetFormatPr defaultColWidth="8.85546875" defaultRowHeight="12.75"/>
  <cols>
    <col min="1" max="1" width="24" style="485" customWidth="1"/>
    <col min="2" max="2" width="49.5703125" style="485" customWidth="1"/>
    <col min="3" max="7" width="12.5703125" style="485" customWidth="1"/>
    <col min="8" max="11" width="8.85546875" style="317"/>
    <col min="12" max="13" width="8.85546875" style="317" bestFit="1" customWidth="1"/>
    <col min="14" max="16" width="9.140625" style="317" bestFit="1" customWidth="1"/>
    <col min="17" max="16384" width="8.85546875" style="317"/>
  </cols>
  <sheetData>
    <row r="1" spans="1:11">
      <c r="A1" s="1427" t="s">
        <v>167</v>
      </c>
      <c r="B1" s="1427"/>
      <c r="C1" s="1427"/>
      <c r="D1" s="1427"/>
      <c r="E1" s="1427"/>
      <c r="F1" s="1427"/>
      <c r="G1" s="1427"/>
    </row>
    <row r="2" spans="1:11">
      <c r="A2" s="484"/>
      <c r="B2" s="484"/>
      <c r="G2" s="486"/>
    </row>
    <row r="3" spans="1:11">
      <c r="A3" s="487" t="str">
        <f>'T1 MET'!A3</f>
        <v>Hungary</v>
      </c>
      <c r="B3" s="488"/>
      <c r="C3" s="317"/>
      <c r="D3" s="317"/>
      <c r="E3" s="323"/>
      <c r="F3" s="317"/>
      <c r="G3" s="317"/>
    </row>
    <row r="4" spans="1:11">
      <c r="A4" s="489" t="str">
        <f>'T1 MET'!A4</f>
        <v>Currency: HUF</v>
      </c>
      <c r="B4" s="488"/>
      <c r="C4" s="317"/>
      <c r="D4" s="317"/>
      <c r="E4" s="323"/>
      <c r="F4" s="317"/>
      <c r="G4" s="317"/>
    </row>
    <row r="5" spans="1:11">
      <c r="A5" s="490" t="str">
        <f>'T1 MET'!A5</f>
        <v>National Met Service Provider</v>
      </c>
      <c r="B5" s="488"/>
      <c r="C5" s="1428" t="s">
        <v>168</v>
      </c>
      <c r="D5" s="1429"/>
      <c r="E5" s="1429"/>
      <c r="F5" s="1429"/>
      <c r="G5" s="1430"/>
    </row>
    <row r="6" spans="1:11">
      <c r="A6" s="488"/>
      <c r="B6" s="488"/>
    </row>
    <row r="7" spans="1:11">
      <c r="A7" s="1431" t="s">
        <v>169</v>
      </c>
      <c r="B7" s="1432"/>
      <c r="C7" s="326">
        <v>2020</v>
      </c>
      <c r="D7" s="327">
        <v>2021</v>
      </c>
      <c r="E7" s="327">
        <v>2022</v>
      </c>
      <c r="F7" s="327">
        <v>2023</v>
      </c>
      <c r="G7" s="328">
        <v>2024</v>
      </c>
    </row>
    <row r="8" spans="1:11">
      <c r="A8" s="491"/>
      <c r="B8" s="491"/>
      <c r="C8" s="491"/>
      <c r="D8" s="491"/>
      <c r="E8" s="491"/>
      <c r="F8" s="491"/>
      <c r="G8" s="491"/>
    </row>
    <row r="9" spans="1:11" s="332" customFormat="1">
      <c r="A9" s="492" t="s">
        <v>170</v>
      </c>
      <c r="B9" s="492"/>
      <c r="C9" s="331"/>
      <c r="D9" s="331"/>
      <c r="E9" s="331"/>
      <c r="F9" s="331"/>
      <c r="G9" s="331"/>
    </row>
    <row r="10" spans="1:11" ht="3" customHeight="1">
      <c r="A10" s="491"/>
      <c r="B10" s="491"/>
      <c r="C10" s="491"/>
      <c r="D10" s="491"/>
      <c r="E10" s="491"/>
      <c r="F10" s="491"/>
      <c r="G10" s="491"/>
    </row>
    <row r="11" spans="1:11">
      <c r="A11" s="493" t="s">
        <v>171</v>
      </c>
      <c r="B11" s="494"/>
      <c r="C11" s="335"/>
      <c r="D11" s="336"/>
      <c r="E11" s="336"/>
      <c r="F11" s="336"/>
      <c r="G11" s="337"/>
    </row>
    <row r="12" spans="1:11">
      <c r="A12" s="495" t="s">
        <v>172</v>
      </c>
      <c r="B12" s="496"/>
      <c r="C12" s="497">
        <f>+'T1 MET'!K61</f>
        <v>682126.69687500002</v>
      </c>
      <c r="D12" s="498">
        <f>+'T1 MET'!L61</f>
        <v>726304.58687500004</v>
      </c>
      <c r="E12" s="498">
        <f>+'T1 MET'!M61</f>
        <v>745721.60669999989</v>
      </c>
      <c r="F12" s="498">
        <f>+'T1 MET'!N61</f>
        <v>762448.13240100001</v>
      </c>
      <c r="G12" s="499">
        <f>+'T1 MET'!O61</f>
        <v>780078.61887302995</v>
      </c>
    </row>
    <row r="13" spans="1:11" ht="3" customHeight="1">
      <c r="A13" s="491"/>
      <c r="B13" s="491"/>
      <c r="C13" s="500"/>
      <c r="D13" s="500"/>
      <c r="E13" s="500"/>
      <c r="F13" s="500"/>
      <c r="G13" s="500"/>
    </row>
    <row r="14" spans="1:11">
      <c r="A14" s="501" t="s">
        <v>173</v>
      </c>
      <c r="B14" s="502"/>
      <c r="C14" s="422"/>
      <c r="D14" s="423"/>
      <c r="E14" s="423"/>
      <c r="F14" s="423"/>
      <c r="G14" s="503"/>
    </row>
    <row r="15" spans="1:11">
      <c r="A15" s="504" t="s">
        <v>174</v>
      </c>
      <c r="B15" s="505"/>
      <c r="C15" s="620">
        <f>'T1 MET'!K61-'T1 MET'!K15-'T1 MET'!K16</f>
        <v>517863</v>
      </c>
      <c r="D15" s="621">
        <f>'T1 MET'!L61-'T1 MET'!L15-'T1 MET'!L16</f>
        <v>533398.89</v>
      </c>
      <c r="E15" s="621">
        <f>'T1 MET'!M61-'T1 MET'!M15-'T1 MET'!M16</f>
        <v>549400.85669999989</v>
      </c>
      <c r="F15" s="621">
        <f>'T1 MET'!N61-'T1 MET'!N15-'T1 MET'!N16</f>
        <v>565882.88240100001</v>
      </c>
      <c r="G15" s="622">
        <f>'T1 MET'!O61-'T1 MET'!O15-'T1 MET'!O16</f>
        <v>582859.36887302995</v>
      </c>
      <c r="H15" s="478"/>
      <c r="I15" s="478"/>
      <c r="J15" s="478"/>
      <c r="K15" s="478"/>
    </row>
    <row r="16" spans="1:11">
      <c r="A16" s="507" t="s">
        <v>175</v>
      </c>
      <c r="B16" s="508"/>
      <c r="C16" s="509">
        <f>+'T1 ANSP'!K65</f>
        <v>109.37868689999998</v>
      </c>
      <c r="D16" s="348">
        <f>+'T1 ANSP'!L65</f>
        <v>112.66004750699997</v>
      </c>
      <c r="E16" s="348">
        <f>+'T1 ANSP'!M65</f>
        <v>116.03984893220998</v>
      </c>
      <c r="F16" s="348">
        <f>+'T1 ANSP'!N65</f>
        <v>119.52104440017628</v>
      </c>
      <c r="G16" s="349">
        <f>+'T1 ANSP'!O65</f>
        <v>123.10667573218157</v>
      </c>
    </row>
    <row r="17" spans="1:7">
      <c r="A17" s="510" t="s">
        <v>176</v>
      </c>
      <c r="B17" s="511"/>
      <c r="C17" s="509"/>
      <c r="D17" s="512"/>
      <c r="E17" s="512"/>
      <c r="F17" s="512"/>
      <c r="G17" s="513"/>
    </row>
    <row r="18" spans="1:7">
      <c r="A18" s="514" t="s">
        <v>177</v>
      </c>
      <c r="B18" s="515"/>
      <c r="C18" s="361"/>
      <c r="D18" s="362"/>
      <c r="E18" s="362"/>
      <c r="F18" s="516"/>
      <c r="G18" s="364"/>
    </row>
    <row r="19" spans="1:7">
      <c r="A19" s="495" t="s">
        <v>178</v>
      </c>
      <c r="B19" s="496"/>
      <c r="C19" s="517"/>
      <c r="D19" s="561"/>
      <c r="E19" s="561"/>
      <c r="F19" s="519"/>
      <c r="G19" s="520"/>
    </row>
    <row r="20" spans="1:7" ht="3" customHeight="1">
      <c r="A20" s="491"/>
      <c r="B20" s="491"/>
      <c r="C20" s="491"/>
      <c r="D20" s="491"/>
      <c r="E20" s="491"/>
      <c r="F20" s="491"/>
      <c r="G20" s="491"/>
    </row>
    <row r="21" spans="1:7">
      <c r="A21" s="493" t="s">
        <v>179</v>
      </c>
      <c r="B21" s="494"/>
      <c r="C21" s="335"/>
      <c r="D21" s="336"/>
      <c r="E21" s="336"/>
      <c r="F21" s="336"/>
      <c r="G21" s="337"/>
    </row>
    <row r="22" spans="1:7">
      <c r="A22" s="521" t="s">
        <v>180</v>
      </c>
      <c r="B22" s="522"/>
      <c r="C22" s="523"/>
      <c r="D22" s="524"/>
      <c r="E22" s="524"/>
      <c r="F22" s="526"/>
      <c r="G22" s="527"/>
    </row>
    <row r="23" spans="1:7">
      <c r="A23" s="528" t="s">
        <v>181</v>
      </c>
      <c r="B23" s="529"/>
      <c r="C23" s="530"/>
      <c r="D23" s="531"/>
      <c r="E23" s="531"/>
      <c r="F23" s="532"/>
      <c r="G23" s="533"/>
    </row>
    <row r="24" spans="1:7">
      <c r="A24" s="528" t="s">
        <v>182</v>
      </c>
      <c r="B24" s="529"/>
      <c r="C24" s="534"/>
      <c r="D24" s="535"/>
      <c r="E24" s="535"/>
      <c r="F24" s="532"/>
      <c r="G24" s="533"/>
    </row>
    <row r="25" spans="1:7">
      <c r="A25" s="536" t="s">
        <v>183</v>
      </c>
      <c r="B25" s="529"/>
      <c r="C25" s="537"/>
      <c r="D25" s="538"/>
      <c r="E25" s="538"/>
      <c r="F25" s="540"/>
      <c r="G25" s="541"/>
    </row>
    <row r="26" spans="1:7">
      <c r="A26" s="536" t="s">
        <v>184</v>
      </c>
      <c r="B26" s="529"/>
      <c r="C26" s="537"/>
      <c r="D26" s="538"/>
      <c r="E26" s="538"/>
      <c r="F26" s="540"/>
      <c r="G26" s="541"/>
    </row>
    <row r="27" spans="1:7">
      <c r="A27" s="536" t="s">
        <v>185</v>
      </c>
      <c r="B27" s="529"/>
      <c r="C27" s="537"/>
      <c r="D27" s="538"/>
      <c r="E27" s="538"/>
      <c r="F27" s="540"/>
      <c r="G27" s="541"/>
    </row>
    <row r="28" spans="1:7">
      <c r="A28" s="542" t="s">
        <v>186</v>
      </c>
      <c r="B28" s="543"/>
      <c r="C28" s="517"/>
      <c r="D28" s="561"/>
      <c r="E28" s="561"/>
      <c r="F28" s="519"/>
      <c r="G28" s="520"/>
    </row>
    <row r="29" spans="1:7" ht="10.9" customHeight="1"/>
    <row r="30" spans="1:7" s="332" customFormat="1">
      <c r="A30" s="492" t="s">
        <v>187</v>
      </c>
      <c r="B30" s="492"/>
      <c r="C30" s="331"/>
      <c r="D30" s="331"/>
      <c r="E30" s="331"/>
      <c r="F30" s="331"/>
      <c r="G30" s="331"/>
    </row>
    <row r="31" spans="1:7" ht="1.9" customHeight="1">
      <c r="A31" s="491"/>
      <c r="B31" s="491"/>
      <c r="C31" s="491"/>
      <c r="D31" s="491"/>
      <c r="E31" s="491"/>
      <c r="F31" s="491"/>
      <c r="G31" s="491"/>
    </row>
    <row r="32" spans="1:7">
      <c r="A32" s="493" t="s">
        <v>188</v>
      </c>
      <c r="B32" s="494"/>
      <c r="C32" s="335"/>
      <c r="D32" s="336"/>
      <c r="E32" s="336"/>
      <c r="F32" s="336"/>
      <c r="G32" s="337"/>
    </row>
    <row r="33" spans="1:7">
      <c r="A33" s="544" t="s">
        <v>189</v>
      </c>
      <c r="B33" s="545"/>
      <c r="C33" s="534"/>
      <c r="D33" s="623"/>
      <c r="E33" s="623"/>
      <c r="F33" s="624"/>
      <c r="G33" s="625"/>
    </row>
    <row r="34" spans="1:7">
      <c r="A34" s="546" t="s">
        <v>190</v>
      </c>
      <c r="B34" s="547"/>
      <c r="C34" s="626"/>
      <c r="D34" s="626"/>
      <c r="E34" s="626"/>
      <c r="F34" s="627"/>
      <c r="G34" s="628"/>
    </row>
    <row r="35" spans="1:7">
      <c r="A35" s="546" t="s">
        <v>191</v>
      </c>
      <c r="B35" s="547"/>
      <c r="C35" s="626"/>
      <c r="D35" s="626"/>
      <c r="E35" s="626"/>
      <c r="F35" s="627"/>
      <c r="G35" s="628"/>
    </row>
    <row r="36" spans="1:7">
      <c r="A36" s="546" t="s">
        <v>192</v>
      </c>
      <c r="B36" s="547"/>
      <c r="C36" s="626"/>
      <c r="D36" s="626"/>
      <c r="E36" s="626"/>
      <c r="F36" s="627"/>
      <c r="G36" s="628"/>
    </row>
    <row r="37" spans="1:7">
      <c r="A37" s="546" t="s">
        <v>193</v>
      </c>
      <c r="B37" s="547"/>
      <c r="C37" s="629"/>
      <c r="D37" s="629"/>
      <c r="E37" s="629"/>
      <c r="F37" s="627"/>
      <c r="G37" s="628"/>
    </row>
    <row r="38" spans="1:7">
      <c r="A38" s="510" t="s">
        <v>194</v>
      </c>
      <c r="B38" s="511"/>
      <c r="C38" s="550">
        <f>'T1 MET'!K68</f>
        <v>3596.6840000000002</v>
      </c>
      <c r="D38" s="551">
        <f>'T1 MET'!L68</f>
        <v>3750.827600000001</v>
      </c>
      <c r="E38" s="551">
        <f>'T1 MET'!M68</f>
        <v>3892.1259000000009</v>
      </c>
      <c r="F38" s="551">
        <f>'T1 MET'!N68</f>
        <v>4031.4480000000008</v>
      </c>
      <c r="G38" s="552">
        <f>'T1 MET'!O68</f>
        <v>4172.7463000000007</v>
      </c>
    </row>
    <row r="39" spans="1:7">
      <c r="A39" s="546" t="s">
        <v>195</v>
      </c>
      <c r="B39" s="547"/>
      <c r="C39" s="550"/>
      <c r="D39" s="553"/>
      <c r="E39" s="553"/>
      <c r="F39" s="553"/>
      <c r="G39" s="552"/>
    </row>
    <row r="40" spans="1:7">
      <c r="A40" s="554" t="s">
        <v>196</v>
      </c>
      <c r="B40" s="555"/>
      <c r="C40" s="393"/>
      <c r="D40" s="393"/>
      <c r="E40" s="393"/>
      <c r="F40" s="556"/>
      <c r="G40" s="395"/>
    </row>
    <row r="41" spans="1:7">
      <c r="A41" s="495" t="s">
        <v>197</v>
      </c>
      <c r="B41" s="496"/>
      <c r="C41" s="517"/>
      <c r="D41" s="561"/>
      <c r="E41" s="561"/>
      <c r="F41" s="519"/>
      <c r="G41" s="520"/>
    </row>
    <row r="42" spans="1:7" ht="3" customHeight="1">
      <c r="A42" s="491"/>
      <c r="B42" s="491"/>
      <c r="C42" s="491"/>
      <c r="D42" s="491"/>
      <c r="E42" s="491"/>
      <c r="F42" s="491"/>
      <c r="G42" s="491"/>
    </row>
    <row r="43" spans="1:7">
      <c r="A43" s="501" t="s">
        <v>198</v>
      </c>
      <c r="B43" s="502"/>
      <c r="C43" s="335"/>
      <c r="D43" s="336"/>
      <c r="E43" s="336"/>
      <c r="F43" s="336"/>
      <c r="G43" s="337"/>
    </row>
    <row r="44" spans="1:7">
      <c r="A44" s="557" t="s">
        <v>199</v>
      </c>
      <c r="B44" s="558"/>
      <c r="C44" s="462"/>
      <c r="D44" s="463"/>
      <c r="E44" s="463"/>
      <c r="F44" s="463"/>
      <c r="G44" s="464"/>
    </row>
    <row r="45" spans="1:7">
      <c r="A45" s="559" t="s">
        <v>200</v>
      </c>
      <c r="B45" s="560"/>
      <c r="C45" s="462"/>
      <c r="D45" s="463"/>
      <c r="E45" s="463"/>
      <c r="F45" s="463"/>
      <c r="G45" s="464"/>
    </row>
    <row r="46" spans="1:7">
      <c r="A46" s="542" t="s">
        <v>201</v>
      </c>
      <c r="B46" s="543"/>
      <c r="C46" s="517"/>
      <c r="D46" s="561"/>
      <c r="E46" s="561"/>
      <c r="F46" s="519"/>
      <c r="G46" s="520"/>
    </row>
    <row r="47" spans="1:7" ht="10.9" customHeight="1"/>
    <row r="48" spans="1:7" s="332" customFormat="1">
      <c r="A48" s="492" t="s">
        <v>202</v>
      </c>
      <c r="B48" s="492"/>
      <c r="C48" s="331"/>
      <c r="D48" s="331"/>
      <c r="E48" s="331"/>
      <c r="F48" s="331"/>
      <c r="G48" s="331"/>
    </row>
    <row r="49" spans="1:11" ht="3.6" customHeight="1">
      <c r="A49" s="491"/>
      <c r="B49" s="491"/>
      <c r="C49" s="491"/>
      <c r="D49" s="491"/>
      <c r="E49" s="491"/>
      <c r="F49" s="491"/>
      <c r="G49" s="491"/>
    </row>
    <row r="50" spans="1:11">
      <c r="A50" s="493" t="s">
        <v>203</v>
      </c>
      <c r="B50" s="494"/>
      <c r="C50" s="335"/>
      <c r="D50" s="336"/>
      <c r="E50" s="336"/>
      <c r="F50" s="336"/>
      <c r="G50" s="337"/>
      <c r="I50" s="332"/>
      <c r="J50" s="332"/>
      <c r="K50" s="332"/>
    </row>
    <row r="51" spans="1:11">
      <c r="A51" s="546" t="s">
        <v>204</v>
      </c>
      <c r="B51" s="547"/>
      <c r="C51" s="530"/>
      <c r="D51" s="669"/>
      <c r="E51" s="669"/>
      <c r="F51" s="627"/>
      <c r="G51" s="628"/>
    </row>
    <row r="52" spans="1:11">
      <c r="A52" s="546" t="s">
        <v>205</v>
      </c>
      <c r="B52" s="547"/>
      <c r="C52" s="530"/>
      <c r="D52" s="669"/>
      <c r="E52" s="669"/>
      <c r="F52" s="627"/>
      <c r="G52" s="628"/>
      <c r="I52" s="332"/>
      <c r="J52" s="332"/>
      <c r="K52" s="332"/>
    </row>
    <row r="53" spans="1:11">
      <c r="A53" s="544" t="s">
        <v>206</v>
      </c>
      <c r="B53" s="545"/>
      <c r="C53" s="530"/>
      <c r="D53" s="669"/>
      <c r="E53" s="669"/>
      <c r="F53" s="624"/>
      <c r="G53" s="625"/>
    </row>
    <row r="54" spans="1:11" s="416" customFormat="1">
      <c r="A54" s="563" t="s">
        <v>207</v>
      </c>
      <c r="B54" s="564"/>
      <c r="C54" s="1324"/>
      <c r="D54" s="1325"/>
      <c r="E54" s="1325"/>
      <c r="F54" s="1325"/>
      <c r="G54" s="1326"/>
      <c r="H54" s="317"/>
      <c r="I54" s="332"/>
      <c r="J54" s="332"/>
      <c r="K54" s="332"/>
    </row>
    <row r="55" spans="1:11" ht="12" customHeight="1">
      <c r="A55" s="491"/>
      <c r="B55" s="491"/>
      <c r="C55" s="491"/>
      <c r="D55" s="491"/>
      <c r="E55" s="491"/>
      <c r="F55" s="491"/>
      <c r="G55" s="491"/>
    </row>
    <row r="56" spans="1:11" s="332" customFormat="1">
      <c r="A56" s="492" t="s">
        <v>208</v>
      </c>
      <c r="B56" s="492"/>
      <c r="C56" s="417"/>
      <c r="D56" s="417"/>
      <c r="E56" s="417"/>
      <c r="F56" s="331"/>
      <c r="G56" s="331"/>
    </row>
    <row r="57" spans="1:11" ht="3.6" customHeight="1">
      <c r="A57" s="491"/>
      <c r="B57" s="491"/>
      <c r="C57" s="491"/>
      <c r="D57" s="491"/>
      <c r="E57" s="491"/>
      <c r="F57" s="491"/>
      <c r="G57" s="491"/>
    </row>
    <row r="58" spans="1:11">
      <c r="A58" s="493" t="s">
        <v>209</v>
      </c>
      <c r="B58" s="494"/>
      <c r="C58" s="335"/>
      <c r="D58" s="336"/>
      <c r="E58" s="336"/>
      <c r="F58" s="336"/>
      <c r="G58" s="337"/>
    </row>
    <row r="59" spans="1:11" s="421" customFormat="1">
      <c r="A59" s="563" t="s">
        <v>210</v>
      </c>
      <c r="B59" s="564"/>
      <c r="C59" s="630"/>
      <c r="D59" s="568"/>
      <c r="E59" s="568"/>
      <c r="F59" s="568"/>
      <c r="G59" s="569"/>
    </row>
    <row r="60" spans="1:11" ht="3.6" customHeight="1">
      <c r="A60" s="491"/>
      <c r="B60" s="491"/>
      <c r="C60" s="491"/>
      <c r="D60" s="491"/>
      <c r="E60" s="491"/>
      <c r="F60" s="491"/>
      <c r="G60" s="491"/>
    </row>
    <row r="61" spans="1:11">
      <c r="A61" s="493" t="s">
        <v>211</v>
      </c>
      <c r="B61" s="494"/>
      <c r="C61" s="335"/>
      <c r="D61" s="336"/>
      <c r="E61" s="336"/>
      <c r="F61" s="336"/>
      <c r="G61" s="337"/>
    </row>
    <row r="62" spans="1:11">
      <c r="A62" s="570" t="s">
        <v>212</v>
      </c>
      <c r="B62" s="571"/>
      <c r="C62" s="631"/>
      <c r="D62" s="428"/>
      <c r="E62" s="428"/>
      <c r="F62" s="428"/>
      <c r="G62" s="429"/>
    </row>
    <row r="63" spans="1:11">
      <c r="A63" s="574" t="s">
        <v>213</v>
      </c>
      <c r="B63" s="575"/>
      <c r="C63" s="632"/>
      <c r="D63" s="633"/>
      <c r="E63" s="578"/>
      <c r="F63" s="578"/>
      <c r="G63" s="579"/>
    </row>
    <row r="64" spans="1:11" ht="3" customHeight="1">
      <c r="A64" s="491"/>
      <c r="B64" s="491"/>
      <c r="C64" s="491"/>
      <c r="D64" s="491"/>
      <c r="E64" s="491"/>
      <c r="F64" s="491"/>
      <c r="G64" s="491"/>
    </row>
    <row r="65" spans="1:7">
      <c r="A65" s="493" t="s">
        <v>214</v>
      </c>
      <c r="B65" s="494"/>
      <c r="C65" s="335"/>
      <c r="D65" s="336"/>
      <c r="E65" s="336"/>
      <c r="F65" s="336"/>
      <c r="G65" s="337"/>
    </row>
    <row r="66" spans="1:7">
      <c r="A66" s="574" t="s">
        <v>215</v>
      </c>
      <c r="B66" s="575"/>
      <c r="C66" s="1343"/>
      <c r="D66" s="1341"/>
      <c r="E66" s="1341"/>
      <c r="F66" s="1341"/>
      <c r="G66" s="1342"/>
    </row>
    <row r="67" spans="1:7" ht="3" customHeight="1">
      <c r="A67" s="491"/>
      <c r="B67" s="491"/>
      <c r="C67" s="491"/>
      <c r="D67" s="491"/>
      <c r="E67" s="491"/>
      <c r="F67" s="491"/>
      <c r="G67" s="491"/>
    </row>
    <row r="68" spans="1:7">
      <c r="A68" s="493" t="s">
        <v>216</v>
      </c>
      <c r="B68" s="494"/>
      <c r="C68" s="396"/>
      <c r="D68" s="397"/>
      <c r="E68" s="397"/>
      <c r="F68" s="397"/>
      <c r="G68" s="398"/>
    </row>
    <row r="69" spans="1:7">
      <c r="A69" s="580" t="s">
        <v>217</v>
      </c>
      <c r="B69" s="581"/>
      <c r="C69" s="620">
        <v>-50000</v>
      </c>
      <c r="D69" s="621">
        <v>-50000</v>
      </c>
      <c r="E69" s="621">
        <v>-50000</v>
      </c>
      <c r="F69" s="582"/>
      <c r="G69" s="583"/>
    </row>
    <row r="70" spans="1:7">
      <c r="A70" s="546" t="s">
        <v>218</v>
      </c>
      <c r="B70" s="547"/>
      <c r="C70" s="636"/>
      <c r="D70" s="584"/>
      <c r="E70" s="584"/>
      <c r="F70" s="584"/>
      <c r="G70" s="585"/>
    </row>
    <row r="71" spans="1:7">
      <c r="A71" s="546" t="s">
        <v>219</v>
      </c>
      <c r="B71" s="547"/>
      <c r="C71" s="637"/>
      <c r="D71" s="638"/>
      <c r="E71" s="638"/>
      <c r="F71" s="584"/>
      <c r="G71" s="585"/>
    </row>
    <row r="72" spans="1:7">
      <c r="A72" s="546" t="s">
        <v>220</v>
      </c>
      <c r="B72" s="547"/>
      <c r="C72" s="639"/>
      <c r="D72" s="640"/>
      <c r="E72" s="640"/>
      <c r="F72" s="588"/>
      <c r="G72" s="589"/>
    </row>
    <row r="73" spans="1:7">
      <c r="A73" s="590" t="s">
        <v>221</v>
      </c>
      <c r="B73" s="591"/>
      <c r="C73" s="517">
        <f>+SUM(C69:C72)</f>
        <v>-50000</v>
      </c>
      <c r="D73" s="517">
        <f>+SUM(D69:D72)</f>
        <v>-50000</v>
      </c>
      <c r="E73" s="517">
        <f>+SUM(E69:E72)</f>
        <v>-50000</v>
      </c>
      <c r="F73" s="641"/>
      <c r="G73" s="642"/>
    </row>
    <row r="74" spans="1:7" ht="3.95" customHeight="1">
      <c r="A74" s="592"/>
      <c r="B74" s="592"/>
      <c r="C74" s="593"/>
      <c r="D74" s="593"/>
      <c r="E74" s="593"/>
      <c r="F74" s="593"/>
      <c r="G74" s="593"/>
    </row>
    <row r="75" spans="1:7">
      <c r="A75" s="493" t="s">
        <v>222</v>
      </c>
      <c r="B75" s="494"/>
      <c r="C75" s="396"/>
      <c r="D75" s="397"/>
      <c r="E75" s="397"/>
      <c r="F75" s="397"/>
      <c r="G75" s="398"/>
    </row>
    <row r="76" spans="1:7" s="421" customFormat="1">
      <c r="A76" s="590" t="s">
        <v>223</v>
      </c>
      <c r="B76" s="591"/>
      <c r="C76" s="643"/>
      <c r="D76" s="641"/>
      <c r="E76" s="641"/>
      <c r="F76" s="641"/>
      <c r="G76" s="642"/>
    </row>
    <row r="77" spans="1:7" ht="9.9499999999999993" customHeight="1">
      <c r="A77" s="592"/>
      <c r="B77" s="592"/>
      <c r="C77" s="593"/>
      <c r="D77" s="593"/>
      <c r="E77" s="593"/>
      <c r="F77" s="593"/>
      <c r="G77" s="593"/>
    </row>
    <row r="78" spans="1:7">
      <c r="A78" s="599" t="s">
        <v>224</v>
      </c>
      <c r="B78" s="600"/>
      <c r="C78" s="601"/>
      <c r="D78" s="602"/>
      <c r="E78" s="602"/>
      <c r="F78" s="603"/>
      <c r="G78" s="604"/>
    </row>
    <row r="79" spans="1:7" ht="26.1" customHeight="1">
      <c r="A79" s="605"/>
      <c r="B79" s="491"/>
      <c r="C79" s="606"/>
      <c r="D79" s="606"/>
      <c r="E79" s="606"/>
      <c r="F79" s="606"/>
      <c r="G79" s="606"/>
    </row>
    <row r="80" spans="1:7">
      <c r="A80" s="1431" t="s">
        <v>225</v>
      </c>
      <c r="B80" s="1432"/>
      <c r="C80" s="326">
        <v>2020</v>
      </c>
      <c r="D80" s="327">
        <v>2021</v>
      </c>
      <c r="E80" s="327">
        <v>2022</v>
      </c>
      <c r="F80" s="327">
        <v>2023</v>
      </c>
      <c r="G80" s="328">
        <v>2024</v>
      </c>
    </row>
    <row r="81" spans="1:22">
      <c r="A81" s="521" t="s">
        <v>226</v>
      </c>
      <c r="B81" s="522"/>
      <c r="C81" s="459">
        <f>+C12</f>
        <v>682126.69687500002</v>
      </c>
      <c r="D81" s="460">
        <f>+D12</f>
        <v>726304.58687500004</v>
      </c>
      <c r="E81" s="460">
        <f>+E12</f>
        <v>745721.60669999989</v>
      </c>
      <c r="F81" s="460">
        <f>+F12</f>
        <v>762448.13240100001</v>
      </c>
      <c r="G81" s="461">
        <f>+G12</f>
        <v>780078.61887302995</v>
      </c>
      <c r="N81" s="644"/>
      <c r="O81" s="644"/>
      <c r="P81" s="644"/>
      <c r="Q81" s="644"/>
      <c r="R81" s="644"/>
    </row>
    <row r="82" spans="1:22">
      <c r="A82" s="510" t="s">
        <v>227</v>
      </c>
      <c r="B82" s="511"/>
      <c r="C82" s="462">
        <f>'T3 MET'!E17</f>
        <v>-21635.545583833722</v>
      </c>
      <c r="D82" s="463">
        <f>'T3 MET'!F17</f>
        <v>0</v>
      </c>
      <c r="E82" s="463">
        <f>'T3 MET'!G17</f>
        <v>0</v>
      </c>
      <c r="F82" s="463">
        <f>'T3 MET'!H17</f>
        <v>0</v>
      </c>
      <c r="G82" s="464">
        <f>'T3 MET'!I17</f>
        <v>0</v>
      </c>
      <c r="N82" s="644"/>
      <c r="O82" s="644"/>
      <c r="P82" s="644"/>
      <c r="Q82" s="644"/>
      <c r="R82" s="644"/>
    </row>
    <row r="83" spans="1:22">
      <c r="A83" s="510" t="s">
        <v>228</v>
      </c>
      <c r="B83" s="511"/>
      <c r="C83" s="462">
        <f>'T3 MET'!E28</f>
        <v>0</v>
      </c>
      <c r="D83" s="463">
        <f>'T3 MET'!F28</f>
        <v>0</v>
      </c>
      <c r="E83" s="463">
        <f>'T3 MET'!G28</f>
        <v>0</v>
      </c>
      <c r="F83" s="463">
        <f>'T3 MET'!H28</f>
        <v>0</v>
      </c>
      <c r="G83" s="464">
        <f>'T3 MET'!I28</f>
        <v>0</v>
      </c>
      <c r="N83" s="644"/>
      <c r="O83" s="644"/>
      <c r="P83" s="644"/>
      <c r="Q83" s="644"/>
      <c r="R83" s="644"/>
    </row>
    <row r="84" spans="1:22">
      <c r="A84" s="607" t="s">
        <v>229</v>
      </c>
      <c r="B84" s="547"/>
      <c r="C84" s="462">
        <f>'T3 MET'!E35+'T3 MET'!E42+'T3 MET'!E49+'T3 MET'!E56+'T3 MET'!E63+'T3 MET'!E70+'T3 MET'!E75</f>
        <v>0</v>
      </c>
      <c r="D84" s="463">
        <f>'T3 MET'!F35+'T3 MET'!F42+'T3 MET'!F49+'T3 MET'!F56+'T3 MET'!F63+'T3 MET'!F70+'T3 MET'!F75</f>
        <v>0</v>
      </c>
      <c r="E84" s="463">
        <f>'T3 MET'!G35+'T3 MET'!G42+'T3 MET'!G49+'T3 MET'!G56+'T3 MET'!G63+'T3 MET'!G70+'T3 MET'!G75</f>
        <v>0</v>
      </c>
      <c r="F84" s="463">
        <f>'T3 MET'!H35+'T3 MET'!H42+'T3 MET'!H49+'T3 MET'!H56+'T3 MET'!H63+'T3 MET'!H70+'T3 MET'!H75</f>
        <v>0</v>
      </c>
      <c r="G84" s="464">
        <f>'T3 MET'!I35+'T3 MET'!I42+'T3 MET'!I49+'T3 MET'!I56+'T3 MET'!I63+'T3 MET'!I70+'T3 MET'!I75</f>
        <v>0</v>
      </c>
      <c r="N84" s="644"/>
      <c r="O84" s="644"/>
      <c r="P84" s="644"/>
      <c r="Q84" s="644"/>
      <c r="R84" s="644"/>
    </row>
    <row r="85" spans="1:22">
      <c r="A85" s="607" t="s">
        <v>230</v>
      </c>
      <c r="B85" s="547"/>
      <c r="C85" s="462">
        <f>'T3 MET'!E86</f>
        <v>0</v>
      </c>
      <c r="D85" s="463">
        <f>'T3 MET'!F86</f>
        <v>0</v>
      </c>
      <c r="E85" s="463">
        <f>'T3 MET'!G86</f>
        <v>0</v>
      </c>
      <c r="F85" s="463">
        <f>'T3 MET'!H86</f>
        <v>0</v>
      </c>
      <c r="G85" s="464">
        <f>'T3 MET'!I86</f>
        <v>0</v>
      </c>
      <c r="N85" s="644"/>
      <c r="O85" s="644"/>
      <c r="P85" s="644"/>
      <c r="Q85" s="644"/>
      <c r="R85" s="644"/>
    </row>
    <row r="86" spans="1:22">
      <c r="A86" s="607" t="s">
        <v>231</v>
      </c>
      <c r="B86" s="547"/>
      <c r="C86" s="462">
        <f>'T3 MET'!E97</f>
        <v>0</v>
      </c>
      <c r="D86" s="463">
        <f>'T3 MET'!F97</f>
        <v>0</v>
      </c>
      <c r="E86" s="463">
        <f>'T3 MET'!G97</f>
        <v>0</v>
      </c>
      <c r="F86" s="463">
        <f>'T3 MET'!H97</f>
        <v>0</v>
      </c>
      <c r="G86" s="464">
        <f>'T3 MET'!I97</f>
        <v>0</v>
      </c>
      <c r="N86" s="644"/>
      <c r="O86" s="644"/>
      <c r="P86" s="644"/>
      <c r="Q86" s="644"/>
      <c r="R86" s="644"/>
    </row>
    <row r="87" spans="1:22">
      <c r="A87" s="607" t="s">
        <v>232</v>
      </c>
      <c r="B87" s="547"/>
      <c r="C87" s="462">
        <f>'T3 MET'!E114</f>
        <v>-117184.00671738379</v>
      </c>
      <c r="D87" s="463">
        <f>'T3 MET'!F114</f>
        <v>0</v>
      </c>
      <c r="E87" s="463">
        <f>'T3 MET'!G114</f>
        <v>0</v>
      </c>
      <c r="F87" s="463">
        <f>'T3 MET'!H114</f>
        <v>0</v>
      </c>
      <c r="G87" s="464">
        <f>'T3 MET'!I114</f>
        <v>0</v>
      </c>
      <c r="N87" s="644"/>
      <c r="O87" s="644"/>
      <c r="P87" s="644"/>
      <c r="Q87" s="644"/>
      <c r="R87" s="644"/>
    </row>
    <row r="88" spans="1:22">
      <c r="A88" s="544" t="s">
        <v>233</v>
      </c>
      <c r="B88" s="545"/>
      <c r="C88" s="462">
        <f>'T3 MET'!E125+'T3 MET'!E136+'T3 MET'!E147+'T3 MET'!E158</f>
        <v>-50000</v>
      </c>
      <c r="D88" s="463">
        <f>'T3 MET'!F125+'T3 MET'!F136+'T3 MET'!F147+'T3 MET'!F158</f>
        <v>-50000</v>
      </c>
      <c r="E88" s="463">
        <f>'T3 MET'!G125+'T3 MET'!G136+'T3 MET'!G147+'T3 MET'!G158</f>
        <v>-50000</v>
      </c>
      <c r="F88" s="463">
        <f>'T3 MET'!H125+'T3 MET'!H136+'T3 MET'!H147+'T3 MET'!H158</f>
        <v>0</v>
      </c>
      <c r="G88" s="464">
        <f>'T3 MET'!I125+'T3 MET'!I136+'T3 MET'!I147+'T3 MET'!I158</f>
        <v>0</v>
      </c>
      <c r="N88" s="644"/>
      <c r="O88" s="644"/>
      <c r="P88" s="644"/>
      <c r="Q88" s="644"/>
      <c r="R88" s="644"/>
    </row>
    <row r="89" spans="1:22">
      <c r="A89" s="544" t="s">
        <v>234</v>
      </c>
      <c r="B89" s="545"/>
      <c r="C89" s="462">
        <f>'T3 MET'!E172</f>
        <v>0</v>
      </c>
      <c r="D89" s="463">
        <f>'T3 MET'!F172</f>
        <v>0</v>
      </c>
      <c r="E89" s="463">
        <f>'T3 MET'!G172</f>
        <v>0</v>
      </c>
      <c r="F89" s="463">
        <f>'T3 MET'!H172</f>
        <v>0</v>
      </c>
      <c r="G89" s="464">
        <f>'T3 MET'!I172</f>
        <v>0</v>
      </c>
      <c r="N89" s="644"/>
      <c r="O89" s="644"/>
      <c r="P89" s="644"/>
      <c r="Q89" s="644"/>
      <c r="R89" s="644"/>
    </row>
    <row r="90" spans="1:22">
      <c r="A90" s="607" t="s">
        <v>235</v>
      </c>
      <c r="B90" s="608"/>
      <c r="C90" s="467">
        <f>'T3 MET'!E165</f>
        <v>0</v>
      </c>
      <c r="D90" s="468">
        <f>'T3 MET'!F165</f>
        <v>0</v>
      </c>
      <c r="E90" s="468">
        <f>'T3 MET'!G165</f>
        <v>0</v>
      </c>
      <c r="F90" s="468">
        <f>'T3 MET'!H165</f>
        <v>0</v>
      </c>
      <c r="G90" s="469">
        <f>'T3 MET'!I165</f>
        <v>0</v>
      </c>
      <c r="N90" s="644"/>
      <c r="O90" s="644"/>
      <c r="P90" s="644"/>
      <c r="Q90" s="644"/>
      <c r="R90" s="644"/>
    </row>
    <row r="91" spans="1:22">
      <c r="A91" s="609" t="s">
        <v>236</v>
      </c>
      <c r="B91" s="610"/>
      <c r="C91" s="611">
        <f>SUM(C81:C90)</f>
        <v>493307.14457378257</v>
      </c>
      <c r="D91" s="611">
        <f>SUM(D81:D90)</f>
        <v>676304.58687500004</v>
      </c>
      <c r="E91" s="611">
        <f>SUM(E81:E90)</f>
        <v>695721.60669999989</v>
      </c>
      <c r="F91" s="611">
        <f>SUM(F81:F90)</f>
        <v>762448.13240100001</v>
      </c>
      <c r="G91" s="611">
        <f>SUM(G81:G90)</f>
        <v>780078.61887302995</v>
      </c>
      <c r="N91" s="644"/>
      <c r="O91" s="644"/>
      <c r="P91" s="644"/>
      <c r="Q91" s="644"/>
      <c r="R91" s="644"/>
    </row>
    <row r="92" spans="1:22">
      <c r="A92" s="542" t="s">
        <v>237</v>
      </c>
      <c r="B92" s="543"/>
      <c r="C92" s="612">
        <f>'T1 MET'!K68</f>
        <v>3596.6840000000002</v>
      </c>
      <c r="D92" s="612">
        <f>'T1 MET'!L68</f>
        <v>3750.827600000001</v>
      </c>
      <c r="E92" s="612">
        <f>'T1 MET'!M68</f>
        <v>3892.1259000000009</v>
      </c>
      <c r="F92" s="612">
        <f>'T1 MET'!N68</f>
        <v>4031.4480000000008</v>
      </c>
      <c r="G92" s="612">
        <f>'T1 MET'!O68</f>
        <v>4172.7463000000007</v>
      </c>
      <c r="L92" s="645"/>
      <c r="N92" s="644"/>
      <c r="O92" s="644"/>
      <c r="P92" s="644"/>
      <c r="Q92" s="644"/>
      <c r="R92" s="644"/>
    </row>
    <row r="93" spans="1:22">
      <c r="A93" s="542" t="s">
        <v>238</v>
      </c>
      <c r="B93" s="543"/>
      <c r="C93" s="472">
        <f>C91/C92</f>
        <v>137.15609838778789</v>
      </c>
      <c r="D93" s="472">
        <f t="shared" ref="D93:G93" si="0">D91/D92</f>
        <v>180.3080970383709</v>
      </c>
      <c r="E93" s="472">
        <f t="shared" si="0"/>
        <v>178.75105394201142</v>
      </c>
      <c r="F93" s="472">
        <f t="shared" si="0"/>
        <v>189.12513131782919</v>
      </c>
      <c r="G93" s="472">
        <f t="shared" si="0"/>
        <v>186.94609324152532</v>
      </c>
      <c r="L93" s="645"/>
      <c r="N93" s="644"/>
      <c r="O93" s="644"/>
      <c r="P93" s="644"/>
      <c r="Q93" s="644"/>
      <c r="R93" s="644"/>
      <c r="V93" s="646"/>
    </row>
    <row r="94" spans="1:22">
      <c r="A94" s="542" t="s">
        <v>239</v>
      </c>
      <c r="B94" s="543"/>
      <c r="C94" s="473">
        <v>0</v>
      </c>
      <c r="D94" s="473"/>
      <c r="E94" s="473"/>
      <c r="F94" s="473"/>
      <c r="G94" s="474"/>
      <c r="L94" s="645"/>
    </row>
    <row r="95" spans="1:22" ht="9.9499999999999993" customHeight="1">
      <c r="A95" s="592"/>
      <c r="B95" s="592"/>
      <c r="C95" s="593"/>
      <c r="D95" s="593"/>
      <c r="E95" s="593"/>
      <c r="F95" s="593"/>
      <c r="G95" s="593"/>
    </row>
    <row r="96" spans="1:22">
      <c r="A96" s="614" t="s">
        <v>240</v>
      </c>
      <c r="B96" s="600"/>
      <c r="C96" s="476">
        <f>+C93+C94</f>
        <v>137.15609838778789</v>
      </c>
      <c r="D96" s="476">
        <f t="shared" ref="D96:G96" si="1">+D93+D94</f>
        <v>180.3080970383709</v>
      </c>
      <c r="E96" s="476">
        <f t="shared" si="1"/>
        <v>178.75105394201142</v>
      </c>
      <c r="F96" s="476">
        <f t="shared" si="1"/>
        <v>189.12513131782919</v>
      </c>
      <c r="G96" s="1344">
        <f t="shared" si="1"/>
        <v>186.94609324152532</v>
      </c>
    </row>
    <row r="97" spans="1:16" s="478" customFormat="1">
      <c r="A97" s="605"/>
      <c r="B97" s="491"/>
      <c r="C97" s="615"/>
      <c r="D97" s="615"/>
      <c r="E97" s="615"/>
      <c r="F97" s="615"/>
      <c r="G97" s="615"/>
      <c r="H97" s="317"/>
      <c r="I97" s="317"/>
      <c r="J97" s="317"/>
    </row>
    <row r="98" spans="1:16" s="332" customFormat="1">
      <c r="A98" s="485" t="s">
        <v>241</v>
      </c>
      <c r="B98" s="616"/>
      <c r="C98" s="617"/>
      <c r="D98" s="617"/>
      <c r="E98" s="617"/>
      <c r="F98" s="617"/>
      <c r="G98" s="617"/>
      <c r="N98" s="647"/>
      <c r="O98" s="647"/>
      <c r="P98" s="647"/>
    </row>
    <row r="99" spans="1:16" s="332" customFormat="1">
      <c r="A99" s="618" t="s">
        <v>242</v>
      </c>
      <c r="B99" s="616"/>
      <c r="C99" s="482"/>
      <c r="D99" s="482"/>
      <c r="E99" s="482"/>
      <c r="F99" s="482"/>
      <c r="G99" s="482"/>
      <c r="N99" s="648"/>
      <c r="O99" s="648"/>
      <c r="P99" s="648"/>
    </row>
    <row r="100" spans="1:16" s="332" customFormat="1">
      <c r="A100" s="619"/>
      <c r="B100" s="616"/>
      <c r="C100" s="617"/>
      <c r="D100" s="617"/>
      <c r="E100" s="617"/>
      <c r="F100" s="617"/>
      <c r="G100" s="617"/>
    </row>
    <row r="101" spans="1:16">
      <c r="E101" s="649"/>
      <c r="F101" s="649"/>
      <c r="G101" s="649"/>
    </row>
    <row r="102" spans="1:16">
      <c r="E102" s="650"/>
      <c r="F102" s="650"/>
      <c r="G102" s="650"/>
    </row>
    <row r="103" spans="1:16">
      <c r="E103" s="649"/>
      <c r="F103" s="649"/>
      <c r="G103" s="649"/>
    </row>
    <row r="104" spans="1:16">
      <c r="E104" s="651"/>
    </row>
  </sheetData>
  <mergeCells count="4">
    <mergeCell ref="A1:G1"/>
    <mergeCell ref="C5:G5"/>
    <mergeCell ref="A7:B7"/>
    <mergeCell ref="A80:B8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2"/>
  <sheetViews>
    <sheetView showGridLines="0" zoomScale="85" zoomScaleNormal="85" workbookViewId="0">
      <selection activeCell="J37" sqref="J37"/>
    </sheetView>
  </sheetViews>
  <sheetFormatPr defaultColWidth="8.85546875" defaultRowHeight="12.75"/>
  <cols>
    <col min="1" max="1" width="24" style="485" customWidth="1"/>
    <col min="2" max="2" width="49.5703125" style="485" customWidth="1"/>
    <col min="3" max="7" width="12.5703125" style="485" customWidth="1"/>
    <col min="8" max="11" width="8.85546875" style="317"/>
    <col min="12" max="13" width="8.85546875" style="317" bestFit="1" customWidth="1"/>
    <col min="14" max="16" width="9.140625" style="317" bestFit="1" customWidth="1"/>
    <col min="17" max="16384" width="8.85546875" style="317"/>
  </cols>
  <sheetData>
    <row r="1" spans="1:13">
      <c r="A1" s="1427" t="s">
        <v>167</v>
      </c>
      <c r="B1" s="1427"/>
      <c r="C1" s="1427"/>
      <c r="D1" s="1427"/>
      <c r="E1" s="1427"/>
      <c r="F1" s="1427"/>
      <c r="G1" s="1427"/>
    </row>
    <row r="2" spans="1:13">
      <c r="A2" s="484"/>
      <c r="B2" s="484"/>
      <c r="G2" s="486"/>
    </row>
    <row r="3" spans="1:13">
      <c r="A3" s="487" t="str">
        <f>'T1 NSA'!A3</f>
        <v>Hungary</v>
      </c>
      <c r="B3" s="488"/>
      <c r="C3" s="317"/>
      <c r="D3" s="317"/>
      <c r="E3" s="323"/>
      <c r="F3" s="317"/>
      <c r="G3" s="317"/>
    </row>
    <row r="4" spans="1:13">
      <c r="A4" s="489" t="str">
        <f>'T1 NSA'!A4</f>
        <v>Currency: HUF</v>
      </c>
      <c r="B4" s="488"/>
      <c r="C4" s="317"/>
      <c r="D4" s="317"/>
      <c r="E4" s="323"/>
      <c r="F4" s="317"/>
      <c r="G4" s="317"/>
    </row>
    <row r="5" spans="1:13">
      <c r="A5" s="490" t="str">
        <f>'T1 NSA'!A5</f>
        <v>NSA</v>
      </c>
      <c r="B5" s="488"/>
      <c r="C5" s="1428" t="s">
        <v>168</v>
      </c>
      <c r="D5" s="1429"/>
      <c r="E5" s="1429"/>
      <c r="F5" s="1429"/>
      <c r="G5" s="1430"/>
    </row>
    <row r="6" spans="1:13">
      <c r="A6" s="488"/>
      <c r="B6" s="488"/>
    </row>
    <row r="7" spans="1:13">
      <c r="A7" s="1431" t="s">
        <v>169</v>
      </c>
      <c r="B7" s="1432"/>
      <c r="C7" s="326">
        <v>2020</v>
      </c>
      <c r="D7" s="327">
        <v>2021</v>
      </c>
      <c r="E7" s="327">
        <v>2022</v>
      </c>
      <c r="F7" s="327">
        <v>2023</v>
      </c>
      <c r="G7" s="328">
        <v>2024</v>
      </c>
    </row>
    <row r="8" spans="1:13">
      <c r="A8" s="491"/>
      <c r="B8" s="491"/>
      <c r="C8" s="491"/>
      <c r="D8" s="491"/>
      <c r="E8" s="491"/>
      <c r="F8" s="491"/>
      <c r="G8" s="491"/>
    </row>
    <row r="9" spans="1:13" s="332" customFormat="1">
      <c r="A9" s="492" t="s">
        <v>170</v>
      </c>
      <c r="B9" s="492"/>
      <c r="C9" s="331"/>
      <c r="D9" s="331"/>
      <c r="E9" s="331"/>
      <c r="F9" s="331"/>
      <c r="G9" s="331"/>
    </row>
    <row r="10" spans="1:13" ht="3" customHeight="1">
      <c r="A10" s="491"/>
      <c r="B10" s="491"/>
      <c r="C10" s="491"/>
      <c r="D10" s="491"/>
      <c r="E10" s="491"/>
      <c r="F10" s="491"/>
      <c r="G10" s="491"/>
    </row>
    <row r="11" spans="1:13">
      <c r="A11" s="493" t="s">
        <v>171</v>
      </c>
      <c r="B11" s="494"/>
      <c r="C11" s="335"/>
      <c r="D11" s="336"/>
      <c r="E11" s="336"/>
      <c r="F11" s="336"/>
      <c r="G11" s="337"/>
    </row>
    <row r="12" spans="1:13">
      <c r="A12" s="495" t="s">
        <v>172</v>
      </c>
      <c r="B12" s="496"/>
      <c r="C12" s="497">
        <f>+'T1 NSA'!K61</f>
        <v>2381669.8160421601</v>
      </c>
      <c r="D12" s="498">
        <f>+'T1 NSA'!L61</f>
        <v>2424965.7784519205</v>
      </c>
      <c r="E12" s="498">
        <f>+'T1 NSA'!M61</f>
        <v>2470620.1882628798</v>
      </c>
      <c r="F12" s="498">
        <f>+'T1 NSA'!N61</f>
        <v>2533398.0866582398</v>
      </c>
      <c r="G12" s="499">
        <f>+'T1 NSA'!O61</f>
        <v>2610364.2134859995</v>
      </c>
    </row>
    <row r="13" spans="1:13" ht="3" customHeight="1">
      <c r="A13" s="491"/>
      <c r="B13" s="491"/>
      <c r="C13" s="491"/>
      <c r="D13" s="491"/>
      <c r="E13" s="491"/>
      <c r="F13" s="491"/>
      <c r="G13" s="491"/>
    </row>
    <row r="14" spans="1:13">
      <c r="A14" s="501" t="s">
        <v>173</v>
      </c>
      <c r="B14" s="502"/>
      <c r="C14" s="335"/>
      <c r="D14" s="336"/>
      <c r="E14" s="336"/>
      <c r="F14" s="336"/>
      <c r="G14" s="337"/>
    </row>
    <row r="15" spans="1:13">
      <c r="A15" s="504" t="s">
        <v>174</v>
      </c>
      <c r="B15" s="505"/>
      <c r="C15" s="652"/>
      <c r="D15" s="653"/>
      <c r="E15" s="653"/>
      <c r="F15" s="653"/>
      <c r="G15" s="654"/>
      <c r="H15" s="478"/>
      <c r="I15" s="478"/>
      <c r="J15" s="478"/>
      <c r="K15" s="478"/>
      <c r="L15" s="478"/>
      <c r="M15" s="478"/>
    </row>
    <row r="16" spans="1:13">
      <c r="A16" s="507" t="s">
        <v>175</v>
      </c>
      <c r="B16" s="508"/>
      <c r="C16" s="655"/>
      <c r="D16" s="656"/>
      <c r="E16" s="656"/>
      <c r="F16" s="656"/>
      <c r="G16" s="657"/>
    </row>
    <row r="17" spans="1:7">
      <c r="A17" s="510" t="s">
        <v>176</v>
      </c>
      <c r="B17" s="511"/>
      <c r="C17" s="658"/>
      <c r="D17" s="659"/>
      <c r="E17" s="659"/>
      <c r="F17" s="659"/>
      <c r="G17" s="660"/>
    </row>
    <row r="18" spans="1:7">
      <c r="A18" s="514" t="s">
        <v>177</v>
      </c>
      <c r="B18" s="515"/>
      <c r="C18" s="661"/>
      <c r="D18" s="662"/>
      <c r="E18" s="662"/>
      <c r="F18" s="659"/>
      <c r="G18" s="660"/>
    </row>
    <row r="19" spans="1:7">
      <c r="A19" s="495" t="s">
        <v>178</v>
      </c>
      <c r="B19" s="496"/>
      <c r="C19" s="663"/>
      <c r="D19" s="664"/>
      <c r="E19" s="664"/>
      <c r="F19" s="664"/>
      <c r="G19" s="665"/>
    </row>
    <row r="20" spans="1:7" ht="3" customHeight="1">
      <c r="A20" s="491"/>
      <c r="B20" s="491"/>
      <c r="C20" s="491"/>
      <c r="D20" s="491"/>
      <c r="E20" s="491"/>
      <c r="F20" s="491"/>
      <c r="G20" s="491"/>
    </row>
    <row r="21" spans="1:7">
      <c r="A21" s="493" t="s">
        <v>179</v>
      </c>
      <c r="B21" s="494"/>
      <c r="C21" s="335"/>
      <c r="D21" s="336"/>
      <c r="E21" s="336"/>
      <c r="F21" s="336"/>
      <c r="G21" s="337"/>
    </row>
    <row r="22" spans="1:7">
      <c r="A22" s="521" t="s">
        <v>180</v>
      </c>
      <c r="B22" s="522"/>
      <c r="C22" s="666"/>
      <c r="D22" s="667"/>
      <c r="E22" s="667"/>
      <c r="F22" s="667"/>
      <c r="G22" s="668"/>
    </row>
    <row r="23" spans="1:7">
      <c r="A23" s="528" t="s">
        <v>181</v>
      </c>
      <c r="B23" s="529"/>
      <c r="C23" s="462"/>
      <c r="D23" s="463"/>
      <c r="E23" s="463"/>
      <c r="F23" s="463"/>
      <c r="G23" s="464"/>
    </row>
    <row r="24" spans="1:7">
      <c r="A24" s="528" t="s">
        <v>182</v>
      </c>
      <c r="B24" s="529"/>
      <c r="C24" s="462"/>
      <c r="D24" s="463"/>
      <c r="E24" s="463"/>
      <c r="F24" s="463"/>
      <c r="G24" s="464"/>
    </row>
    <row r="25" spans="1:7">
      <c r="A25" s="536" t="s">
        <v>183</v>
      </c>
      <c r="B25" s="529"/>
      <c r="C25" s="666"/>
      <c r="D25" s="667"/>
      <c r="E25" s="667"/>
      <c r="F25" s="667"/>
      <c r="G25" s="668"/>
    </row>
    <row r="26" spans="1:7">
      <c r="A26" s="536" t="s">
        <v>184</v>
      </c>
      <c r="B26" s="529"/>
      <c r="C26" s="666"/>
      <c r="D26" s="667"/>
      <c r="E26" s="667"/>
      <c r="F26" s="667"/>
      <c r="G26" s="668"/>
    </row>
    <row r="27" spans="1:7">
      <c r="A27" s="536" t="s">
        <v>185</v>
      </c>
      <c r="B27" s="529"/>
      <c r="C27" s="666"/>
      <c r="D27" s="667"/>
      <c r="E27" s="667"/>
      <c r="F27" s="667"/>
      <c r="G27" s="668"/>
    </row>
    <row r="28" spans="1:7">
      <c r="A28" s="542" t="s">
        <v>186</v>
      </c>
      <c r="B28" s="543"/>
      <c r="C28" s="497"/>
      <c r="D28" s="498"/>
      <c r="E28" s="498"/>
      <c r="F28" s="498"/>
      <c r="G28" s="499"/>
    </row>
    <row r="29" spans="1:7" ht="10.9" customHeight="1"/>
    <row r="30" spans="1:7" s="332" customFormat="1">
      <c r="A30" s="492" t="s">
        <v>187</v>
      </c>
      <c r="B30" s="492"/>
      <c r="C30" s="331"/>
      <c r="D30" s="331"/>
      <c r="E30" s="331"/>
      <c r="F30" s="331"/>
      <c r="G30" s="331"/>
    </row>
    <row r="31" spans="1:7" ht="1.9" customHeight="1">
      <c r="A31" s="491"/>
      <c r="B31" s="491"/>
      <c r="C31" s="491"/>
      <c r="D31" s="491"/>
      <c r="E31" s="491"/>
      <c r="F31" s="491"/>
      <c r="G31" s="491"/>
    </row>
    <row r="32" spans="1:7">
      <c r="A32" s="493" t="s">
        <v>188</v>
      </c>
      <c r="B32" s="494"/>
      <c r="C32" s="335"/>
      <c r="D32" s="336"/>
      <c r="E32" s="336"/>
      <c r="F32" s="336"/>
      <c r="G32" s="337"/>
    </row>
    <row r="33" spans="1:7">
      <c r="A33" s="544" t="s">
        <v>189</v>
      </c>
      <c r="B33" s="545"/>
      <c r="C33" s="534"/>
      <c r="D33" s="623"/>
      <c r="E33" s="623"/>
      <c r="F33" s="624"/>
      <c r="G33" s="625"/>
    </row>
    <row r="34" spans="1:7">
      <c r="A34" s="546" t="s">
        <v>190</v>
      </c>
      <c r="B34" s="547"/>
      <c r="C34" s="626"/>
      <c r="D34" s="626"/>
      <c r="E34" s="626"/>
      <c r="F34" s="627"/>
      <c r="G34" s="628"/>
    </row>
    <row r="35" spans="1:7">
      <c r="A35" s="546" t="s">
        <v>191</v>
      </c>
      <c r="B35" s="547"/>
      <c r="C35" s="626"/>
      <c r="D35" s="626"/>
      <c r="E35" s="626"/>
      <c r="F35" s="627"/>
      <c r="G35" s="628"/>
    </row>
    <row r="36" spans="1:7">
      <c r="A36" s="546" t="s">
        <v>192</v>
      </c>
      <c r="B36" s="547"/>
      <c r="C36" s="626"/>
      <c r="D36" s="626"/>
      <c r="E36" s="626"/>
      <c r="F36" s="627"/>
      <c r="G36" s="628"/>
    </row>
    <row r="37" spans="1:7">
      <c r="A37" s="546" t="s">
        <v>193</v>
      </c>
      <c r="B37" s="547"/>
      <c r="C37" s="629"/>
      <c r="D37" s="629"/>
      <c r="E37" s="629"/>
      <c r="F37" s="627"/>
      <c r="G37" s="628"/>
    </row>
    <row r="38" spans="1:7">
      <c r="A38" s="510" t="s">
        <v>194</v>
      </c>
      <c r="B38" s="511"/>
      <c r="C38" s="550">
        <f>'T1 NSA'!K68</f>
        <v>3596.6840000000002</v>
      </c>
      <c r="D38" s="551">
        <f>'T1 NSA'!L68</f>
        <v>3750.827600000001</v>
      </c>
      <c r="E38" s="551">
        <f>'T1 NSA'!M68</f>
        <v>3892.1259000000009</v>
      </c>
      <c r="F38" s="551">
        <f>'T1 NSA'!N68</f>
        <v>4031.4480000000008</v>
      </c>
      <c r="G38" s="552">
        <f>'T1 NSA'!O68</f>
        <v>4172.7463000000007</v>
      </c>
    </row>
    <row r="39" spans="1:7">
      <c r="A39" s="546" t="s">
        <v>195</v>
      </c>
      <c r="B39" s="547"/>
      <c r="C39" s="550"/>
      <c r="D39" s="553"/>
      <c r="E39" s="553"/>
      <c r="F39" s="553"/>
      <c r="G39" s="552"/>
    </row>
    <row r="40" spans="1:7">
      <c r="A40" s="554" t="s">
        <v>196</v>
      </c>
      <c r="B40" s="555"/>
      <c r="C40" s="393"/>
      <c r="D40" s="393"/>
      <c r="E40" s="393"/>
      <c r="F40" s="556"/>
      <c r="G40" s="395"/>
    </row>
    <row r="41" spans="1:7">
      <c r="A41" s="495" t="s">
        <v>197</v>
      </c>
      <c r="B41" s="496"/>
      <c r="C41" s="517"/>
      <c r="D41" s="561"/>
      <c r="E41" s="561"/>
      <c r="F41" s="519"/>
      <c r="G41" s="520"/>
    </row>
    <row r="42" spans="1:7" ht="3" customHeight="1">
      <c r="A42" s="491"/>
      <c r="B42" s="491"/>
      <c r="C42" s="491"/>
      <c r="D42" s="491"/>
      <c r="E42" s="491"/>
      <c r="F42" s="491"/>
      <c r="G42" s="491"/>
    </row>
    <row r="43" spans="1:7">
      <c r="A43" s="501" t="s">
        <v>198</v>
      </c>
      <c r="B43" s="502"/>
      <c r="C43" s="335"/>
      <c r="D43" s="336"/>
      <c r="E43" s="336"/>
      <c r="F43" s="336"/>
      <c r="G43" s="337"/>
    </row>
    <row r="44" spans="1:7">
      <c r="A44" s="557" t="s">
        <v>199</v>
      </c>
      <c r="B44" s="558"/>
      <c r="C44" s="462"/>
      <c r="D44" s="463"/>
      <c r="E44" s="463"/>
      <c r="F44" s="463"/>
      <c r="G44" s="464"/>
    </row>
    <row r="45" spans="1:7">
      <c r="A45" s="559" t="s">
        <v>200</v>
      </c>
      <c r="B45" s="560"/>
      <c r="C45" s="462"/>
      <c r="D45" s="463"/>
      <c r="E45" s="463"/>
      <c r="F45" s="463"/>
      <c r="G45" s="464"/>
    </row>
    <row r="46" spans="1:7">
      <c r="A46" s="542" t="s">
        <v>201</v>
      </c>
      <c r="B46" s="543"/>
      <c r="C46" s="517"/>
      <c r="D46" s="561"/>
      <c r="E46" s="561"/>
      <c r="F46" s="519"/>
      <c r="G46" s="520"/>
    </row>
    <row r="47" spans="1:7" ht="10.9" customHeight="1"/>
    <row r="48" spans="1:7" s="332" customFormat="1">
      <c r="A48" s="492" t="s">
        <v>202</v>
      </c>
      <c r="B48" s="492"/>
      <c r="C48" s="331"/>
      <c r="D48" s="331"/>
      <c r="E48" s="331"/>
      <c r="F48" s="331"/>
      <c r="G48" s="331"/>
    </row>
    <row r="49" spans="1:11" ht="3.6" customHeight="1">
      <c r="A49" s="491"/>
      <c r="B49" s="491"/>
      <c r="C49" s="491"/>
      <c r="D49" s="491"/>
      <c r="E49" s="491"/>
      <c r="F49" s="491"/>
      <c r="G49" s="491"/>
    </row>
    <row r="50" spans="1:11">
      <c r="A50" s="493" t="s">
        <v>203</v>
      </c>
      <c r="B50" s="494"/>
      <c r="C50" s="335"/>
      <c r="D50" s="336"/>
      <c r="E50" s="336"/>
      <c r="F50" s="336"/>
      <c r="G50" s="337"/>
      <c r="I50" s="332"/>
      <c r="J50" s="332"/>
      <c r="K50" s="332"/>
    </row>
    <row r="51" spans="1:11">
      <c r="A51" s="546" t="s">
        <v>204</v>
      </c>
      <c r="B51" s="547"/>
      <c r="C51" s="530"/>
      <c r="D51" s="669"/>
      <c r="E51" s="669"/>
      <c r="F51" s="627"/>
      <c r="G51" s="628"/>
    </row>
    <row r="52" spans="1:11">
      <c r="A52" s="546" t="s">
        <v>205</v>
      </c>
      <c r="B52" s="547"/>
      <c r="C52" s="530"/>
      <c r="D52" s="669"/>
      <c r="E52" s="669"/>
      <c r="F52" s="627"/>
      <c r="G52" s="628"/>
      <c r="I52" s="332"/>
      <c r="J52" s="332"/>
      <c r="K52" s="332"/>
    </row>
    <row r="53" spans="1:11">
      <c r="A53" s="544" t="s">
        <v>206</v>
      </c>
      <c r="B53" s="545"/>
      <c r="C53" s="530"/>
      <c r="D53" s="669"/>
      <c r="E53" s="669"/>
      <c r="F53" s="624"/>
      <c r="G53" s="625"/>
    </row>
    <row r="54" spans="1:11" s="416" customFormat="1">
      <c r="A54" s="563" t="s">
        <v>207</v>
      </c>
      <c r="B54" s="564"/>
      <c r="C54" s="1324"/>
      <c r="D54" s="1325"/>
      <c r="E54" s="1325"/>
      <c r="F54" s="1325"/>
      <c r="G54" s="1326"/>
      <c r="I54" s="332"/>
      <c r="J54" s="332"/>
      <c r="K54" s="332"/>
    </row>
    <row r="55" spans="1:11" ht="12" customHeight="1">
      <c r="A55" s="491"/>
      <c r="B55" s="491"/>
      <c r="C55" s="491"/>
      <c r="D55" s="491"/>
      <c r="E55" s="491"/>
      <c r="F55" s="491"/>
      <c r="G55" s="491"/>
    </row>
    <row r="56" spans="1:11" s="332" customFormat="1">
      <c r="A56" s="492" t="s">
        <v>208</v>
      </c>
      <c r="B56" s="492"/>
      <c r="C56" s="417"/>
      <c r="D56" s="417"/>
      <c r="E56" s="417"/>
      <c r="F56" s="331"/>
      <c r="G56" s="331"/>
    </row>
    <row r="57" spans="1:11" ht="3.6" customHeight="1">
      <c r="A57" s="491"/>
      <c r="B57" s="491"/>
      <c r="C57" s="491"/>
      <c r="D57" s="491"/>
      <c r="E57" s="491"/>
      <c r="F57" s="491"/>
      <c r="G57" s="491"/>
    </row>
    <row r="58" spans="1:11">
      <c r="A58" s="493" t="s">
        <v>209</v>
      </c>
      <c r="B58" s="494"/>
      <c r="C58" s="335"/>
      <c r="D58" s="336"/>
      <c r="E58" s="336"/>
      <c r="F58" s="336"/>
      <c r="G58" s="337"/>
    </row>
    <row r="59" spans="1:11" s="421" customFormat="1">
      <c r="A59" s="563" t="s">
        <v>210</v>
      </c>
      <c r="B59" s="564"/>
      <c r="C59" s="630"/>
      <c r="D59" s="568"/>
      <c r="E59" s="568"/>
      <c r="F59" s="568"/>
      <c r="G59" s="569"/>
    </row>
    <row r="60" spans="1:11" ht="3.6" customHeight="1">
      <c r="A60" s="491"/>
      <c r="B60" s="491"/>
      <c r="C60" s="491"/>
      <c r="D60" s="491"/>
      <c r="E60" s="491"/>
      <c r="F60" s="491"/>
      <c r="G60" s="491"/>
    </row>
    <row r="61" spans="1:11">
      <c r="A61" s="493" t="s">
        <v>211</v>
      </c>
      <c r="B61" s="494"/>
      <c r="C61" s="335"/>
      <c r="D61" s="336"/>
      <c r="E61" s="336"/>
      <c r="F61" s="336"/>
      <c r="G61" s="337"/>
    </row>
    <row r="62" spans="1:11">
      <c r="A62" s="570" t="s">
        <v>212</v>
      </c>
      <c r="B62" s="571"/>
      <c r="C62" s="631"/>
      <c r="D62" s="428"/>
      <c r="E62" s="428"/>
      <c r="F62" s="428"/>
      <c r="G62" s="429"/>
    </row>
    <row r="63" spans="1:11">
      <c r="A63" s="574" t="s">
        <v>213</v>
      </c>
      <c r="B63" s="575"/>
      <c r="C63" s="632"/>
      <c r="D63" s="578"/>
      <c r="E63" s="578"/>
      <c r="F63" s="578"/>
      <c r="G63" s="579"/>
    </row>
    <row r="64" spans="1:11" ht="3" customHeight="1">
      <c r="A64" s="491"/>
      <c r="B64" s="491"/>
      <c r="C64" s="491"/>
      <c r="D64" s="491"/>
      <c r="E64" s="491"/>
      <c r="F64" s="491"/>
      <c r="G64" s="491"/>
    </row>
    <row r="65" spans="1:7">
      <c r="A65" s="493" t="s">
        <v>214</v>
      </c>
      <c r="B65" s="494"/>
      <c r="C65" s="335"/>
      <c r="D65" s="336"/>
      <c r="E65" s="336"/>
      <c r="F65" s="336"/>
      <c r="G65" s="337"/>
    </row>
    <row r="66" spans="1:7">
      <c r="A66" s="574" t="s">
        <v>215</v>
      </c>
      <c r="B66" s="575"/>
      <c r="C66" s="1343"/>
      <c r="D66" s="1341"/>
      <c r="E66" s="1341"/>
      <c r="F66" s="1341"/>
      <c r="G66" s="1342"/>
    </row>
    <row r="67" spans="1:7" ht="3" customHeight="1">
      <c r="A67" s="491"/>
      <c r="B67" s="491"/>
      <c r="C67" s="491"/>
      <c r="D67" s="491"/>
      <c r="E67" s="491"/>
      <c r="F67" s="491"/>
      <c r="G67" s="491"/>
    </row>
    <row r="68" spans="1:7">
      <c r="A68" s="493" t="s">
        <v>216</v>
      </c>
      <c r="B68" s="494"/>
      <c r="C68" s="396"/>
      <c r="D68" s="397"/>
      <c r="E68" s="397"/>
      <c r="F68" s="397"/>
      <c r="G68" s="398"/>
    </row>
    <row r="69" spans="1:7">
      <c r="A69" s="580" t="s">
        <v>217</v>
      </c>
      <c r="B69" s="581"/>
      <c r="C69" s="634"/>
      <c r="D69" s="635"/>
      <c r="E69" s="635"/>
      <c r="F69" s="582"/>
      <c r="G69" s="583"/>
    </row>
    <row r="70" spans="1:7">
      <c r="A70" s="546" t="s">
        <v>218</v>
      </c>
      <c r="B70" s="547"/>
      <c r="C70" s="636"/>
      <c r="D70" s="584"/>
      <c r="E70" s="584"/>
      <c r="F70" s="584"/>
      <c r="G70" s="585"/>
    </row>
    <row r="71" spans="1:7">
      <c r="A71" s="546" t="s">
        <v>219</v>
      </c>
      <c r="B71" s="547"/>
      <c r="C71" s="637"/>
      <c r="D71" s="638"/>
      <c r="E71" s="638"/>
      <c r="F71" s="584"/>
      <c r="G71" s="585"/>
    </row>
    <row r="72" spans="1:7">
      <c r="A72" s="546" t="s">
        <v>220</v>
      </c>
      <c r="B72" s="547"/>
      <c r="C72" s="639"/>
      <c r="D72" s="640"/>
      <c r="E72" s="640"/>
      <c r="F72" s="670"/>
      <c r="G72" s="671"/>
    </row>
    <row r="73" spans="1:7">
      <c r="A73" s="590" t="s">
        <v>221</v>
      </c>
      <c r="B73" s="591"/>
      <c r="C73" s="517"/>
      <c r="D73" s="518"/>
      <c r="E73" s="518"/>
      <c r="F73" s="518"/>
      <c r="G73" s="518"/>
    </row>
    <row r="74" spans="1:7" ht="3.95" customHeight="1">
      <c r="A74" s="592"/>
      <c r="B74" s="592"/>
      <c r="C74" s="593"/>
      <c r="D74" s="593"/>
      <c r="E74" s="593"/>
      <c r="F74" s="593"/>
      <c r="G74" s="593"/>
    </row>
    <row r="75" spans="1:7">
      <c r="A75" s="493" t="s">
        <v>222</v>
      </c>
      <c r="B75" s="494"/>
      <c r="C75" s="396"/>
      <c r="D75" s="397"/>
      <c r="E75" s="397"/>
      <c r="F75" s="397"/>
      <c r="G75" s="398"/>
    </row>
    <row r="76" spans="1:7" s="421" customFormat="1">
      <c r="A76" s="590" t="s">
        <v>223</v>
      </c>
      <c r="B76" s="591"/>
      <c r="C76" s="643"/>
      <c r="D76" s="641"/>
      <c r="E76" s="641"/>
      <c r="F76" s="641"/>
      <c r="G76" s="642"/>
    </row>
    <row r="77" spans="1:7" ht="9.9499999999999993" customHeight="1">
      <c r="A77" s="592"/>
      <c r="B77" s="592"/>
      <c r="C77" s="593"/>
      <c r="D77" s="593"/>
      <c r="E77" s="593"/>
      <c r="F77" s="593"/>
      <c r="G77" s="593"/>
    </row>
    <row r="78" spans="1:7">
      <c r="A78" s="599" t="s">
        <v>224</v>
      </c>
      <c r="B78" s="600"/>
      <c r="C78" s="672"/>
      <c r="D78" s="603"/>
      <c r="E78" s="603"/>
      <c r="F78" s="603"/>
      <c r="G78" s="604"/>
    </row>
    <row r="79" spans="1:7" ht="26.1" customHeight="1">
      <c r="A79" s="605"/>
      <c r="B79" s="491"/>
      <c r="C79" s="606"/>
      <c r="D79" s="606"/>
      <c r="E79" s="606"/>
      <c r="F79" s="606"/>
      <c r="G79" s="606"/>
    </row>
    <row r="80" spans="1:7">
      <c r="A80" s="1431" t="s">
        <v>225</v>
      </c>
      <c r="B80" s="1432"/>
      <c r="C80" s="326">
        <v>2020</v>
      </c>
      <c r="D80" s="327">
        <v>2021</v>
      </c>
      <c r="E80" s="327">
        <v>2022</v>
      </c>
      <c r="F80" s="327">
        <v>2023</v>
      </c>
      <c r="G80" s="328">
        <v>2024</v>
      </c>
    </row>
    <row r="81" spans="1:22">
      <c r="A81" s="521" t="s">
        <v>226</v>
      </c>
      <c r="B81" s="522"/>
      <c r="C81" s="459">
        <f>+C12</f>
        <v>2381669.8160421601</v>
      </c>
      <c r="D81" s="460">
        <f>+D12</f>
        <v>2424965.7784519205</v>
      </c>
      <c r="E81" s="460">
        <f>+E12</f>
        <v>2470620.1882628798</v>
      </c>
      <c r="F81" s="460">
        <f>+F12</f>
        <v>2533398.0866582398</v>
      </c>
      <c r="G81" s="461">
        <f>+G12</f>
        <v>2610364.2134859995</v>
      </c>
    </row>
    <row r="82" spans="1:22">
      <c r="A82" s="510" t="s">
        <v>227</v>
      </c>
      <c r="B82" s="511"/>
      <c r="C82" s="462">
        <f>'T3 NSA'!E17</f>
        <v>-99175.005902770572</v>
      </c>
      <c r="D82" s="463">
        <f>'T3 NSA'!F17</f>
        <v>0</v>
      </c>
      <c r="E82" s="463">
        <f>'T3 NSA'!G17</f>
        <v>0</v>
      </c>
      <c r="F82" s="463">
        <f>'T3 NSA'!H17</f>
        <v>0</v>
      </c>
      <c r="G82" s="464">
        <f>'T3 NSA'!I17</f>
        <v>0</v>
      </c>
    </row>
    <row r="83" spans="1:22">
      <c r="A83" s="510" t="s">
        <v>228</v>
      </c>
      <c r="B83" s="511"/>
      <c r="C83" s="462">
        <f>'T3 NSA'!E28</f>
        <v>0</v>
      </c>
      <c r="D83" s="463">
        <f>'T3 NSA'!F28</f>
        <v>0</v>
      </c>
      <c r="E83" s="463">
        <f>'T3 NSA'!G28</f>
        <v>0</v>
      </c>
      <c r="F83" s="463">
        <f>'T3 NSA'!H28</f>
        <v>0</v>
      </c>
      <c r="G83" s="464">
        <f>'T3 NSA'!I28</f>
        <v>0</v>
      </c>
    </row>
    <row r="84" spans="1:22">
      <c r="A84" s="607" t="s">
        <v>229</v>
      </c>
      <c r="B84" s="547"/>
      <c r="C84" s="462">
        <f>'T3 NSA'!E35+'T3 NSA'!E42+'T3 NSA'!E49+'T3 NSA'!E56+'T3 NSA'!E63+'T3 NSA'!E70+'T3 NSA'!E75</f>
        <v>0</v>
      </c>
      <c r="D84" s="463">
        <f>'T3 NSA'!F35+'T3 NSA'!F42+'T3 NSA'!F49+'T3 NSA'!F56+'T3 NSA'!F63+'T3 NSA'!F70+'T3 NSA'!F75</f>
        <v>-13780.158105386963</v>
      </c>
      <c r="E84" s="463">
        <f>'T3 NSA'!G35+'T3 NSA'!G42+'T3 NSA'!G49+'T3 NSA'!G56+'T3 NSA'!G63+'T3 NSA'!G70+'T3 NSA'!G75</f>
        <v>-13780.158105386963</v>
      </c>
      <c r="F84" s="463">
        <f>'T3 NSA'!H35+'T3 NSA'!H42+'T3 NSA'!H49+'T3 NSA'!H56+'T3 NSA'!H63+'T3 NSA'!H70+'T3 NSA'!H75</f>
        <v>-13780.158105386963</v>
      </c>
      <c r="G84" s="464">
        <f>'T3 NSA'!I35+'T3 NSA'!I42+'T3 NSA'!I49+'T3 NSA'!I56+'T3 NSA'!I63+'T3 NSA'!I70+'T3 NSA'!I75</f>
        <v>-13780.158105386963</v>
      </c>
    </row>
    <row r="85" spans="1:22">
      <c r="A85" s="607" t="s">
        <v>230</v>
      </c>
      <c r="B85" s="547"/>
      <c r="C85" s="462">
        <f>'T3 NSA'!E86</f>
        <v>0</v>
      </c>
      <c r="D85" s="463">
        <f>'T3 NSA'!F86</f>
        <v>0</v>
      </c>
      <c r="E85" s="463">
        <f>'T3 NSA'!G86</f>
        <v>0</v>
      </c>
      <c r="F85" s="463">
        <f>'T3 NSA'!H86</f>
        <v>0</v>
      </c>
      <c r="G85" s="464">
        <f>'T3 NSA'!I86</f>
        <v>0</v>
      </c>
    </row>
    <row r="86" spans="1:22">
      <c r="A86" s="607" t="s">
        <v>231</v>
      </c>
      <c r="B86" s="547"/>
      <c r="C86" s="462">
        <f>'T3 NSA'!E97</f>
        <v>0</v>
      </c>
      <c r="D86" s="463">
        <f>'T3 NSA'!F97</f>
        <v>0</v>
      </c>
      <c r="E86" s="463">
        <f>'T3 NSA'!G97</f>
        <v>0</v>
      </c>
      <c r="F86" s="463">
        <f>'T3 NSA'!H97</f>
        <v>0</v>
      </c>
      <c r="G86" s="464">
        <f>'T3 NSA'!I97</f>
        <v>0</v>
      </c>
    </row>
    <row r="87" spans="1:22">
      <c r="A87" s="607" t="s">
        <v>232</v>
      </c>
      <c r="B87" s="547"/>
      <c r="C87" s="462">
        <f>'T3 NSA'!E114</f>
        <v>-571601.52985898079</v>
      </c>
      <c r="D87" s="463">
        <f>'T3 NSA'!F114</f>
        <v>0</v>
      </c>
      <c r="E87" s="463">
        <f>'T3 NSA'!G114</f>
        <v>0</v>
      </c>
      <c r="F87" s="463">
        <f>'T3 NSA'!H114</f>
        <v>0</v>
      </c>
      <c r="G87" s="464">
        <f>'T3 NSA'!I114</f>
        <v>0</v>
      </c>
    </row>
    <row r="88" spans="1:22">
      <c r="A88" s="544" t="s">
        <v>233</v>
      </c>
      <c r="B88" s="545"/>
      <c r="C88" s="462">
        <f>'T3 NSA'!E125+'T3 NSA'!E136+'T3 NSA'!E147+'T3 NSA'!E158</f>
        <v>0</v>
      </c>
      <c r="D88" s="463">
        <f>'T3 NSA'!F125+'T3 NSA'!F136+'T3 NSA'!F147+'T3 NSA'!F158</f>
        <v>0</v>
      </c>
      <c r="E88" s="463">
        <f>'T3 NSA'!G125+'T3 NSA'!G136+'T3 NSA'!G147+'T3 NSA'!G158</f>
        <v>0</v>
      </c>
      <c r="F88" s="463">
        <f>'T3 NSA'!H125+'T3 NSA'!H136+'T3 NSA'!H147+'T3 NSA'!H158</f>
        <v>0</v>
      </c>
      <c r="G88" s="464">
        <f>'T3 NSA'!I125+'T3 NSA'!I136+'T3 NSA'!I147+'T3 NSA'!I158</f>
        <v>0</v>
      </c>
    </row>
    <row r="89" spans="1:22">
      <c r="A89" s="544" t="s">
        <v>234</v>
      </c>
      <c r="B89" s="545"/>
      <c r="C89" s="462">
        <f>'T3 NSA'!E172</f>
        <v>0</v>
      </c>
      <c r="D89" s="463">
        <f>'T3 NSA'!F172</f>
        <v>0</v>
      </c>
      <c r="E89" s="463">
        <f>'T3 NSA'!G172</f>
        <v>0</v>
      </c>
      <c r="F89" s="463">
        <f>'T3 NSA'!H172</f>
        <v>0</v>
      </c>
      <c r="G89" s="464">
        <f>'T3 NSA'!I172</f>
        <v>0</v>
      </c>
    </row>
    <row r="90" spans="1:22">
      <c r="A90" s="607" t="s">
        <v>235</v>
      </c>
      <c r="B90" s="608"/>
      <c r="C90" s="467">
        <f>'T3 NSA'!E165</f>
        <v>0</v>
      </c>
      <c r="D90" s="468">
        <f>'T3 NSA'!F165</f>
        <v>0</v>
      </c>
      <c r="E90" s="468">
        <f>'T3 NSA'!G165</f>
        <v>0</v>
      </c>
      <c r="F90" s="468">
        <f>'T3 NSA'!H165</f>
        <v>0</v>
      </c>
      <c r="G90" s="469">
        <f>'T3 NSA'!I165</f>
        <v>0</v>
      </c>
    </row>
    <row r="91" spans="1:22">
      <c r="A91" s="609" t="s">
        <v>236</v>
      </c>
      <c r="B91" s="610"/>
      <c r="C91" s="611">
        <f>SUM(C81:C90)</f>
        <v>1710893.2802804089</v>
      </c>
      <c r="D91" s="611">
        <f>SUM(D81:D90)</f>
        <v>2411185.6203465336</v>
      </c>
      <c r="E91" s="611">
        <f>SUM(E81:E90)</f>
        <v>2456840.030157493</v>
      </c>
      <c r="F91" s="611">
        <f>SUM(F81:F90)</f>
        <v>2519617.9285528529</v>
      </c>
      <c r="G91" s="611">
        <f>SUM(G81:G90)</f>
        <v>2596584.0553806126</v>
      </c>
    </row>
    <row r="92" spans="1:22">
      <c r="A92" s="542" t="s">
        <v>237</v>
      </c>
      <c r="B92" s="543"/>
      <c r="C92" s="612">
        <f>'T1 NSA'!K68</f>
        <v>3596.6840000000002</v>
      </c>
      <c r="D92" s="612">
        <f>'T1 NSA'!L68</f>
        <v>3750.827600000001</v>
      </c>
      <c r="E92" s="612">
        <f>'T1 NSA'!M68</f>
        <v>3892.1259000000009</v>
      </c>
      <c r="F92" s="612">
        <f>'T1 NSA'!N68</f>
        <v>4031.4480000000008</v>
      </c>
      <c r="G92" s="612">
        <f>'T1 NSA'!O68</f>
        <v>4172.7463000000007</v>
      </c>
    </row>
    <row r="93" spans="1:22">
      <c r="A93" s="542" t="s">
        <v>238</v>
      </c>
      <c r="B93" s="543"/>
      <c r="C93" s="472">
        <f>C91/C92</f>
        <v>475.68629334142474</v>
      </c>
      <c r="D93" s="472">
        <f t="shared" ref="D93:G93" si="0">D91/D92</f>
        <v>642.84096137783911</v>
      </c>
      <c r="E93" s="472">
        <f t="shared" si="0"/>
        <v>631.23344241189432</v>
      </c>
      <c r="F93" s="472">
        <f t="shared" si="0"/>
        <v>624.99080443375499</v>
      </c>
      <c r="G93" s="472">
        <f t="shared" si="0"/>
        <v>622.27220844473868</v>
      </c>
      <c r="V93" s="646"/>
    </row>
    <row r="94" spans="1:22">
      <c r="A94" s="542" t="s">
        <v>239</v>
      </c>
      <c r="B94" s="543"/>
      <c r="C94" s="473">
        <v>0</v>
      </c>
      <c r="D94" s="473"/>
      <c r="E94" s="473"/>
      <c r="F94" s="473"/>
      <c r="G94" s="474"/>
    </row>
    <row r="95" spans="1:22" ht="9.9499999999999993" customHeight="1">
      <c r="A95" s="592"/>
      <c r="B95" s="592"/>
      <c r="C95" s="593"/>
      <c r="D95" s="593"/>
      <c r="E95" s="593"/>
      <c r="F95" s="593"/>
      <c r="G95" s="593"/>
    </row>
    <row r="96" spans="1:22">
      <c r="A96" s="614" t="s">
        <v>240</v>
      </c>
      <c r="B96" s="600"/>
      <c r="C96" s="476">
        <f>+C93+C94</f>
        <v>475.68629334142474</v>
      </c>
      <c r="D96" s="476">
        <f t="shared" ref="D96:G96" si="1">+D93+D94</f>
        <v>642.84096137783911</v>
      </c>
      <c r="E96" s="476">
        <f t="shared" si="1"/>
        <v>631.23344241189432</v>
      </c>
      <c r="F96" s="476">
        <f t="shared" si="1"/>
        <v>624.99080443375499</v>
      </c>
      <c r="G96" s="1344">
        <f t="shared" si="1"/>
        <v>622.27220844473868</v>
      </c>
    </row>
    <row r="97" spans="1:19" s="478" customFormat="1">
      <c r="A97" s="605"/>
      <c r="B97" s="491"/>
      <c r="C97" s="615"/>
      <c r="D97" s="615"/>
      <c r="E97" s="615"/>
      <c r="F97" s="615"/>
      <c r="G97" s="615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</row>
    <row r="98" spans="1:19" s="332" customFormat="1">
      <c r="A98" s="485" t="s">
        <v>241</v>
      </c>
      <c r="B98" s="616"/>
      <c r="C98" s="617"/>
      <c r="D98" s="617"/>
      <c r="E98" s="617"/>
      <c r="F98" s="617"/>
      <c r="G98" s="6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</row>
    <row r="99" spans="1:19" s="332" customFormat="1">
      <c r="A99" s="618" t="s">
        <v>242</v>
      </c>
      <c r="B99" s="616"/>
      <c r="C99" s="482"/>
      <c r="D99" s="482"/>
      <c r="E99" s="482"/>
      <c r="F99" s="482"/>
      <c r="G99" s="482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</row>
    <row r="100" spans="1:19" s="332" customFormat="1">
      <c r="A100" s="619"/>
      <c r="B100" s="616"/>
      <c r="C100" s="617"/>
      <c r="D100" s="617"/>
      <c r="E100" s="617"/>
      <c r="F100" s="617"/>
      <c r="G100" s="6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</row>
    <row r="101" spans="1:19">
      <c r="E101" s="649"/>
      <c r="F101" s="649"/>
      <c r="G101" s="649"/>
    </row>
    <row r="102" spans="1:19">
      <c r="E102" s="651"/>
    </row>
  </sheetData>
  <mergeCells count="4">
    <mergeCell ref="A1:G1"/>
    <mergeCell ref="C5:G5"/>
    <mergeCell ref="A7:B7"/>
    <mergeCell ref="A80:B8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15</vt:i4>
      </vt:variant>
    </vt:vector>
  </HeadingPairs>
  <TitlesOfParts>
    <vt:vector size="30" baseType="lpstr">
      <vt:lpstr>Checks</vt:lpstr>
      <vt:lpstr>T1</vt:lpstr>
      <vt:lpstr>T1 ANSP</vt:lpstr>
      <vt:lpstr>T1 MET</vt:lpstr>
      <vt:lpstr>T1 NSA</vt:lpstr>
      <vt:lpstr>T2</vt:lpstr>
      <vt:lpstr>T2 ANSP</vt:lpstr>
      <vt:lpstr>T2 MET</vt:lpstr>
      <vt:lpstr>T2 NSA</vt:lpstr>
      <vt:lpstr>T3</vt:lpstr>
      <vt:lpstr>T3 ANSP</vt:lpstr>
      <vt:lpstr>T3 MET</vt:lpstr>
      <vt:lpstr>T3 NSA</vt:lpstr>
      <vt:lpstr>T4 </vt:lpstr>
      <vt:lpstr>RP3 PP</vt:lpstr>
      <vt:lpstr>Checks!Nyomtatási_terület</vt:lpstr>
      <vt:lpstr>'RP3 PP'!Nyomtatási_terület</vt:lpstr>
      <vt:lpstr>'T1'!Nyomtatási_terület</vt:lpstr>
      <vt:lpstr>'T1 ANSP'!Nyomtatási_terület</vt:lpstr>
      <vt:lpstr>'T1 MET'!Nyomtatási_terület</vt:lpstr>
      <vt:lpstr>'T1 NSA'!Nyomtatási_terület</vt:lpstr>
      <vt:lpstr>'T2'!Nyomtatási_terület</vt:lpstr>
      <vt:lpstr>'T2 ANSP'!Nyomtatási_terület</vt:lpstr>
      <vt:lpstr>'T2 MET'!Nyomtatási_terület</vt:lpstr>
      <vt:lpstr>'T2 NSA'!Nyomtatási_terület</vt:lpstr>
      <vt:lpstr>'T3'!Nyomtatási_terület</vt:lpstr>
      <vt:lpstr>'T3 ANSP'!Nyomtatási_terület</vt:lpstr>
      <vt:lpstr>'T3 MET'!Nyomtatási_terület</vt:lpstr>
      <vt:lpstr>'T3 NSA'!Nyomtatási_terület</vt:lpstr>
      <vt:lpstr>'T4 '!Nyomtatási_terület</vt:lpstr>
    </vt:vector>
  </TitlesOfParts>
  <Company>EUROCONTROL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CAPART Cecile</dc:creator>
  <cp:lastModifiedBy>Livia Cseh</cp:lastModifiedBy>
  <cp:lastPrinted>2019-04-29T12:50:14Z</cp:lastPrinted>
  <dcterms:created xsi:type="dcterms:W3CDTF">2018-01-30T13:18:44Z</dcterms:created>
  <dcterms:modified xsi:type="dcterms:W3CDTF">2019-11-13T15:34:14Z</dcterms:modified>
</cp:coreProperties>
</file>