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A:\Tervezes\3. referencia periódus\2019 10 31 Completeness check\Updated Performance Plan 191119\"/>
    </mc:Choice>
  </mc:AlternateContent>
  <bookViews>
    <workbookView xWindow="0" yWindow="0" windowWidth="25200" windowHeight="11160" tabRatio="720" activeTab="2"/>
  </bookViews>
  <sheets>
    <sheet name="Checks" sheetId="34" r:id="rId1"/>
    <sheet name="Header" sheetId="36" r:id="rId2"/>
    <sheet name="T1" sheetId="2" r:id="rId3"/>
    <sheet name="T1 ANSP HungaroControl" sheetId="12" r:id="rId4"/>
    <sheet name="T1 NSA" sheetId="10" r:id="rId5"/>
    <sheet name="T1 LHBP" sheetId="51" r:id="rId6"/>
    <sheet name="T2" sheetId="38" r:id="rId7"/>
    <sheet name="T2 ANSP HungaroControl" sheetId="39" r:id="rId8"/>
    <sheet name="T2 NSA" sheetId="41" r:id="rId9"/>
    <sheet name="T3" sheetId="43" r:id="rId10"/>
    <sheet name="T3 ANSP HungaroControl" sheetId="44" r:id="rId11"/>
    <sheet name="T3 NSA" sheetId="46" r:id="rId12"/>
    <sheet name="T4" sheetId="48" r:id="rId13"/>
    <sheet name="RP3 PP" sheetId="3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" localSheetId="5">#REF!</definedName>
    <definedName name="_">#REF!</definedName>
    <definedName name="____DCn1" localSheetId="0">#REF!</definedName>
    <definedName name="____DCn1" localSheetId="5">#REF!</definedName>
    <definedName name="____DCn1">#REF!</definedName>
    <definedName name="____DCn2" localSheetId="0">#REF!</definedName>
    <definedName name="____DCn2" localSheetId="5">#REF!</definedName>
    <definedName name="____DCn2">#REF!</definedName>
    <definedName name="____EZ2" localSheetId="7" hidden="1">{#N/A,#N/A,TRUE,"Page de garde";#N/A,#N/A,TRUE,"Récap";#N/A,#N/A,TRUE,"2001";#N/A,#N/A,TRUE,"2002";#N/A,#N/A,TRUE,"MN";#N/A,#N/A,TRUE,"CB-CN ";#N/A,#N/A,TRUE,"Point TVA (avec ES)"}</definedName>
    <definedName name="____EZ2" localSheetId="12" hidden="1">{#N/A,#N/A,TRUE,"Page de garde";#N/A,#N/A,TRUE,"Récap";#N/A,#N/A,TRUE,"2001";#N/A,#N/A,TRUE,"2002";#N/A,#N/A,TRUE,"MN";#N/A,#N/A,TRUE,"CB-CN ";#N/A,#N/A,TRUE,"Point TVA (avec ES)"}</definedName>
    <definedName name="____EZ2" hidden="1">{#N/A,#N/A,TRUE,"Page de garde";#N/A,#N/A,TRUE,"Récap";#N/A,#N/A,TRUE,"2001";#N/A,#N/A,TRUE,"2002";#N/A,#N/A,TRUE,"MN";#N/A,#N/A,TRUE,"CB-CN ";#N/A,#N/A,TRUE,"Point TVA (avec ES)"}</definedName>
    <definedName name="____qry2000" localSheetId="5">#REF!</definedName>
    <definedName name="____qry2000">#REF!</definedName>
    <definedName name="___EZ2" localSheetId="7" hidden="1">{#N/A,#N/A,TRUE,"Page de garde";#N/A,#N/A,TRUE,"Récap";#N/A,#N/A,TRUE,"2001";#N/A,#N/A,TRUE,"2002";#N/A,#N/A,TRUE,"MN";#N/A,#N/A,TRUE,"CB-CN ";#N/A,#N/A,TRUE,"Point TVA (avec ES)"}</definedName>
    <definedName name="___EZ2" localSheetId="12" hidden="1">{#N/A,#N/A,TRUE,"Page de garde";#N/A,#N/A,TRUE,"Récap";#N/A,#N/A,TRUE,"2001";#N/A,#N/A,TRUE,"2002";#N/A,#N/A,TRUE,"MN";#N/A,#N/A,TRUE,"CB-CN ";#N/A,#N/A,TRUE,"Point TVA (avec ES)"}</definedName>
    <definedName name="___EZ2" hidden="1">{#N/A,#N/A,TRUE,"Page de garde";#N/A,#N/A,TRUE,"Récap";#N/A,#N/A,TRUE,"2001";#N/A,#N/A,TRUE,"2002";#N/A,#N/A,TRUE,"MN";#N/A,#N/A,TRUE,"CB-CN ";#N/A,#N/A,TRUE,"Point TVA (avec ES)"}</definedName>
    <definedName name="___qry2000" localSheetId="5">#REF!</definedName>
    <definedName name="___qry2000">#REF!</definedName>
    <definedName name="__EZ2" localSheetId="7" hidden="1">{#N/A,#N/A,TRUE,"Page de garde";#N/A,#N/A,TRUE,"Récap";#N/A,#N/A,TRUE,"2001";#N/A,#N/A,TRUE,"2002";#N/A,#N/A,TRUE,"MN";#N/A,#N/A,TRUE,"CB-CN ";#N/A,#N/A,TRUE,"Point TVA (avec ES)"}</definedName>
    <definedName name="__EZ2" localSheetId="12" hidden="1">{#N/A,#N/A,TRUE,"Page de garde";#N/A,#N/A,TRUE,"Récap";#N/A,#N/A,TRUE,"2001";#N/A,#N/A,TRUE,"2002";#N/A,#N/A,TRUE,"MN";#N/A,#N/A,TRUE,"CB-CN ";#N/A,#N/A,TRUE,"Point TVA (avec ES)"}</definedName>
    <definedName name="__EZ2" hidden="1">{#N/A,#N/A,TRUE,"Page de garde";#N/A,#N/A,TRUE,"Récap";#N/A,#N/A,TRUE,"2001";#N/A,#N/A,TRUE,"2002";#N/A,#N/A,TRUE,"MN";#N/A,#N/A,TRUE,"CB-CN ";#N/A,#N/A,TRUE,"Point TVA (avec ES)"}</definedName>
    <definedName name="__gry2000" localSheetId="5">#REF!</definedName>
    <definedName name="__gry2000">#REF!</definedName>
    <definedName name="__qry2000" localSheetId="5">#REF!</definedName>
    <definedName name="__qry2000">#REF!</definedName>
    <definedName name="_a" localSheetId="5">#REF!</definedName>
    <definedName name="_a">#REF!</definedName>
    <definedName name="_BQ4.2" localSheetId="5" hidden="1">#REF!</definedName>
    <definedName name="_BQ4.2" hidden="1">#REF!</definedName>
    <definedName name="_BQ4.3" localSheetId="5" hidden="1">#REF!</definedName>
    <definedName name="_BQ4.3" hidden="1">#REF!</definedName>
    <definedName name="_BQ4.4" localSheetId="5" hidden="1">#REF!</definedName>
    <definedName name="_BQ4.4" hidden="1">#REF!</definedName>
    <definedName name="_EZ2" localSheetId="7" hidden="1">{#N/A,#N/A,TRUE,"Page de garde";#N/A,#N/A,TRUE,"Récap";#N/A,#N/A,TRUE,"2001";#N/A,#N/A,TRUE,"2002";#N/A,#N/A,TRUE,"MN";#N/A,#N/A,TRUE,"CB-CN ";#N/A,#N/A,TRUE,"Point TVA (avec ES)"}</definedName>
    <definedName name="_EZ2" localSheetId="12" hidden="1">{#N/A,#N/A,TRUE,"Page de garde";#N/A,#N/A,TRUE,"Récap";#N/A,#N/A,TRUE,"2001";#N/A,#N/A,TRUE,"2002";#N/A,#N/A,TRUE,"MN";#N/A,#N/A,TRUE,"CB-CN ";#N/A,#N/A,TRUE,"Point TVA (avec ES)"}</definedName>
    <definedName name="_EZ2" hidden="1">{#N/A,#N/A,TRUE,"Page de garde";#N/A,#N/A,TRUE,"Récap";#N/A,#N/A,TRUE,"2001";#N/A,#N/A,TRUE,"2002";#N/A,#N/A,TRUE,"MN";#N/A,#N/A,TRUE,"CB-CN ";#N/A,#N/A,TRUE,"Point TVA (avec ES)"}</definedName>
    <definedName name="_xlnm._FilterDatabase" localSheetId="9" hidden="1">'T3'!$A$8:$J$172</definedName>
    <definedName name="_xlnm._FilterDatabase" localSheetId="10" hidden="1">'T3 ANSP HungaroControl'!$A$8:$J$172</definedName>
    <definedName name="_xlnm._FilterDatabase" localSheetId="11" hidden="1">'T3 NSA'!$A$8:$J$172</definedName>
    <definedName name="_qry1999" localSheetId="5">#REF!</definedName>
    <definedName name="_qry1999">#REF!</definedName>
    <definedName name="_qry2000" localSheetId="5">#REF!</definedName>
    <definedName name="_qry2000">#REF!</definedName>
    <definedName name="_tblType" localSheetId="5">#REF!</definedName>
    <definedName name="_tblType">#REF!</definedName>
    <definedName name="aa" localSheetId="5">#REF!</definedName>
    <definedName name="aa">#REF!</definedName>
    <definedName name="aaa">[1]BEF!$F$8</definedName>
    <definedName name="_xlnm.Database" localSheetId="5">#REF!</definedName>
    <definedName name="_xlnm.Database">#REF!</definedName>
    <definedName name="AINFn1" localSheetId="0">#REF!</definedName>
    <definedName name="AINFn1" localSheetId="5">#REF!</definedName>
    <definedName name="AINFn1">#REF!</definedName>
    <definedName name="AINFn2" localSheetId="0">#REF!</definedName>
    <definedName name="AINFn2" localSheetId="5">#REF!</definedName>
    <definedName name="AINFn2">#REF!</definedName>
    <definedName name="Antal">'[2]Indata Flygskolor'!$A$6:$A$25</definedName>
    <definedName name="Bel" localSheetId="5">#REF!</definedName>
    <definedName name="Bel">#REF!</definedName>
    <definedName name="Belux" localSheetId="5">#REF!</definedName>
    <definedName name="Belux">#REF!</definedName>
    <definedName name="beu" localSheetId="7" hidden="1">{#N/A,#N/A,TRUE,"Page de garde";#N/A,#N/A,TRUE,"Récap";#N/A,#N/A,TRUE,"2001";#N/A,#N/A,TRUE,"2002";#N/A,#N/A,TRUE,"MN";#N/A,#N/A,TRUE,"CB-CN ";#N/A,#N/A,TRUE,"Point TVA (avec ES)"}</definedName>
    <definedName name="beu" localSheetId="12" hidden="1">{#N/A,#N/A,TRUE,"Page de garde";#N/A,#N/A,TRUE,"Récap";#N/A,#N/A,TRUE,"2001";#N/A,#N/A,TRUE,"2002";#N/A,#N/A,TRUE,"MN";#N/A,#N/A,TRUE,"CB-CN ";#N/A,#N/A,TRUE,"Point TVA (avec ES)"}</definedName>
    <definedName name="beu" hidden="1">{#N/A,#N/A,TRUE,"Page de garde";#N/A,#N/A,TRUE,"Récap";#N/A,#N/A,TRUE,"2001";#N/A,#N/A,TRUE,"2002";#N/A,#N/A,TRUE,"MN";#N/A,#N/A,TRUE,"CB-CN ";#N/A,#N/A,TRUE,"Point TVA (avec ES)"}</definedName>
    <definedName name="buiohno" localSheetId="7" hidden="1">{#N/A,#N/A,FALSE,"Synthèse";#N/A,#N/A,FALSE,"Evolution de la TVA";#N/A,#N/A,FALSE,"Ventilation DGI-Douanes";#N/A,#N/A,FALSE,"prévision hors constaté ";#N/A,#N/A,FALSE,"recettes et écart à la prévisio"}</definedName>
    <definedName name="buiohno" localSheetId="12" hidden="1">{#N/A,#N/A,FALSE,"Synthèse";#N/A,#N/A,FALSE,"Evolution de la TVA";#N/A,#N/A,FALSE,"Ventilation DGI-Douanes";#N/A,#N/A,FALSE,"prévision hors constaté ";#N/A,#N/A,FALSE,"recettes et écart à la prévisio"}</definedName>
    <definedName name="buiohno" hidden="1">{#N/A,#N/A,FALSE,"Synthèse";#N/A,#N/A,FALSE,"Evolution de la TVA";#N/A,#N/A,FALSE,"Ventilation DGI-Douanes";#N/A,#N/A,FALSE,"prévision hors constaté ";#N/A,#N/A,FALSE,"recettes et écart à la prévisio"}</definedName>
    <definedName name="ceats" localSheetId="5">#REF!</definedName>
    <definedName name="ceats">#REF!</definedName>
    <definedName name="ceats2" localSheetId="5">#REF!</definedName>
    <definedName name="ceats2">#REF!</definedName>
    <definedName name="ceats234" localSheetId="5">#REF!</definedName>
    <definedName name="ceats234">#REF!</definedName>
    <definedName name="COPIE" localSheetId="7" hidden="1">{#N/A,#N/A,TRUE,"Page de garde";#N/A,#N/A,TRUE,"Récap";#N/A,#N/A,TRUE,"2001";#N/A,#N/A,TRUE,"2002";#N/A,#N/A,TRUE,"MN";#N/A,#N/A,TRUE,"CB-CN ";#N/A,#N/A,TRUE,"Point TVA (avec ES)"}</definedName>
    <definedName name="COPIE" localSheetId="12" hidden="1">{#N/A,#N/A,TRUE,"Page de garde";#N/A,#N/A,TRUE,"Récap";#N/A,#N/A,TRUE,"2001";#N/A,#N/A,TRUE,"2002";#N/A,#N/A,TRUE,"MN";#N/A,#N/A,TRUE,"CB-CN ";#N/A,#N/A,TRUE,"Point TVA (avec ES)"}</definedName>
    <definedName name="COPIE" hidden="1">{#N/A,#N/A,TRUE,"Page de garde";#N/A,#N/A,TRUE,"Récap";#N/A,#N/A,TRUE,"2001";#N/A,#N/A,TRUE,"2002";#N/A,#N/A,TRUE,"MN";#N/A,#N/A,TRUE,"CB-CN ";#N/A,#N/A,TRUE,"Point TVA (avec ES)"}</definedName>
    <definedName name="COURANT" localSheetId="7" hidden="1">{#N/A,#N/A,FALSE,"Synthèse";#N/A,#N/A,FALSE,"Evolution de la TVA";#N/A,#N/A,FALSE,"Ventilation DGI-Douanes";#N/A,#N/A,FALSE,"prévision hors constaté ";#N/A,#N/A,FALSE,"recettes et écart à la prévisio"}</definedName>
    <definedName name="COURANT" localSheetId="12" hidden="1">{#N/A,#N/A,FALSE,"Synthèse";#N/A,#N/A,FALSE,"Evolution de la TVA";#N/A,#N/A,FALSE,"Ventilation DGI-Douanes";#N/A,#N/A,FALSE,"prévision hors constaté ";#N/A,#N/A,FALSE,"recettes et écart à la prévisio"}</definedName>
    <definedName name="COURANT" hidden="1">{#N/A,#N/A,FALSE,"Synthèse";#N/A,#N/A,FALSE,"Evolution de la TVA";#N/A,#N/A,FALSE,"Ventilation DGI-Douanes";#N/A,#N/A,FALSE,"prévision hors constaté ";#N/A,#N/A,FALSE,"recettes et écart à la prévisio"}</definedName>
    <definedName name="DC" localSheetId="0">#REF!</definedName>
    <definedName name="DC" localSheetId="5">#REF!</definedName>
    <definedName name="DC">#REF!</definedName>
    <definedName name="ddb" localSheetId="5">#REF!</definedName>
    <definedName name="ddb">#REF!</definedName>
    <definedName name="ddc" localSheetId="5">#REF!</definedName>
    <definedName name="ddc">#REF!</definedName>
    <definedName name="ddd" localSheetId="5">#REF!</definedName>
    <definedName name="ddd">#REF!</definedName>
    <definedName name="dqfqq" localSheetId="7" hidden="1">{#N/A,#N/A,TRUE,"Page de garde";#N/A,#N/A,TRUE,"Récap";#N/A,#N/A,TRUE,"2001";#N/A,#N/A,TRUE,"2002";#N/A,#N/A,TRUE,"MN";#N/A,#N/A,TRUE,"CB-CN ";#N/A,#N/A,TRUE,"Point TVA (avec ES)"}</definedName>
    <definedName name="dqfqq" localSheetId="12" hidden="1">{#N/A,#N/A,TRUE,"Page de garde";#N/A,#N/A,TRUE,"Récap";#N/A,#N/A,TRUE,"2001";#N/A,#N/A,TRUE,"2002";#N/A,#N/A,TRUE,"MN";#N/A,#N/A,TRUE,"CB-CN ";#N/A,#N/A,TRUE,"Point TVA (avec ES)"}</definedName>
    <definedName name="dqfqq" hidden="1">{#N/A,#N/A,TRUE,"Page de garde";#N/A,#N/A,TRUE,"Récap";#N/A,#N/A,TRUE,"2001";#N/A,#N/A,TRUE,"2002";#N/A,#N/A,TRUE,"MN";#N/A,#N/A,TRUE,"CB-CN ";#N/A,#N/A,TRUE,"Point TVA (avec ES)"}</definedName>
    <definedName name="E2FUT" localSheetId="7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E2FUT" localSheetId="12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E2FUT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E3FUT" localSheetId="7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E3FUT" localSheetId="12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E3FUT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efqsd" localSheetId="7" hidden="1">{#N/A,#N/A,TRUE,"Page de garde";#N/A,#N/A,TRUE,"Récap";#N/A,#N/A,TRUE,"2001";#N/A,#N/A,TRUE,"2002";#N/A,#N/A,TRUE,"MN";#N/A,#N/A,TRUE,"CB-CN ";#N/A,#N/A,TRUE,"Point TVA (avec ES)"}</definedName>
    <definedName name="efqsd" localSheetId="12" hidden="1">{#N/A,#N/A,TRUE,"Page de garde";#N/A,#N/A,TRUE,"Récap";#N/A,#N/A,TRUE,"2001";#N/A,#N/A,TRUE,"2002";#N/A,#N/A,TRUE,"MN";#N/A,#N/A,TRUE,"CB-CN ";#N/A,#N/A,TRUE,"Point TVA (avec ES)"}</definedName>
    <definedName name="efqsd" hidden="1">{#N/A,#N/A,TRUE,"Page de garde";#N/A,#N/A,TRUE,"Récap";#N/A,#N/A,TRUE,"2001";#N/A,#N/A,TRUE,"2002";#N/A,#N/A,TRUE,"MN";#N/A,#N/A,TRUE,"CB-CN ";#N/A,#N/A,TRUE,"Point TVA (avec ES)"}</definedName>
    <definedName name="establ_fr" localSheetId="5">#REF!</definedName>
    <definedName name="establ_fr">#REF!</definedName>
    <definedName name="establishment" localSheetId="5">#REF!</definedName>
    <definedName name="establishment">#REF!</definedName>
    <definedName name="EUR" localSheetId="0">[1]BEF!$F$8</definedName>
    <definedName name="EUR">[3]BEF!$F$8</definedName>
    <definedName name="EV__LASTREFTIME__" hidden="1">39363.6565856481</definedName>
    <definedName name="exchnp6" localSheetId="5">[4]Tables!#REF!</definedName>
    <definedName name="exchnp6">[4]Tables!#REF!</definedName>
    <definedName name="EZ" localSheetId="7" hidden="1">{#N/A,#N/A,TRUE,"Page de garde";#N/A,#N/A,TRUE,"Récap";#N/A,#N/A,TRUE,"2001";#N/A,#N/A,TRUE,"2002";#N/A,#N/A,TRUE,"MN";#N/A,#N/A,TRUE,"CB-CN ";#N/A,#N/A,TRUE,"Point TVA (avec ES)"}</definedName>
    <definedName name="EZ" localSheetId="12" hidden="1">{#N/A,#N/A,TRUE,"Page de garde";#N/A,#N/A,TRUE,"Récap";#N/A,#N/A,TRUE,"2001";#N/A,#N/A,TRUE,"2002";#N/A,#N/A,TRUE,"MN";#N/A,#N/A,TRUE,"CB-CN ";#N/A,#N/A,TRUE,"Point TVA (avec ES)"}</definedName>
    <definedName name="EZ" hidden="1">{#N/A,#N/A,TRUE,"Page de garde";#N/A,#N/A,TRUE,"Récap";#N/A,#N/A,TRUE,"2001";#N/A,#N/A,TRUE,"2002";#N/A,#N/A,TRUE,"MN";#N/A,#N/A,TRUE,"CB-CN ";#N/A,#N/A,TRUE,"Point TVA (avec ES)"}</definedName>
    <definedName name="fd" localSheetId="7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fd" localSheetId="12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fd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FINFn1" localSheetId="0">#REF!</definedName>
    <definedName name="FINFn1" localSheetId="5">#REF!</definedName>
    <definedName name="FINFn1">#REF!</definedName>
    <definedName name="FINFn2" localSheetId="0">#REF!</definedName>
    <definedName name="FINFn2" localSheetId="5">#REF!</definedName>
    <definedName name="FINFn2">#REF!</definedName>
    <definedName name="fvr" localSheetId="7" hidden="1">{#N/A,#N/A,TRUE,"Page de garde";#N/A,#N/A,TRUE,"Récap";#N/A,#N/A,TRUE,"2001";#N/A,#N/A,TRUE,"2002";#N/A,#N/A,TRUE,"MN";#N/A,#N/A,TRUE,"CB-CN ";#N/A,#N/A,TRUE,"Point TVA (avec ES)"}</definedName>
    <definedName name="fvr" localSheetId="12" hidden="1">{#N/A,#N/A,TRUE,"Page de garde";#N/A,#N/A,TRUE,"Récap";#N/A,#N/A,TRUE,"2001";#N/A,#N/A,TRUE,"2002";#N/A,#N/A,TRUE,"MN";#N/A,#N/A,TRUE,"CB-CN ";#N/A,#N/A,TRUE,"Point TVA (avec ES)"}</definedName>
    <definedName name="fvr" hidden="1">{#N/A,#N/A,TRUE,"Page de garde";#N/A,#N/A,TRUE,"Récap";#N/A,#N/A,TRUE,"2001";#N/A,#N/A,TRUE,"2002";#N/A,#N/A,TRUE,"MN";#N/A,#N/A,TRUE,"CB-CN ";#N/A,#N/A,TRUE,"Point TVA (avec ES)"}</definedName>
    <definedName name="General" localSheetId="5">#REF!</definedName>
    <definedName name="General">#REF!</definedName>
    <definedName name="gfq" localSheetId="7" hidden="1">{#N/A,#N/A,TRUE,"Page de garde";#N/A,#N/A,TRUE,"Récap";#N/A,#N/A,TRUE,"2001";#N/A,#N/A,TRUE,"2002";#N/A,#N/A,TRUE,"MN";#N/A,#N/A,TRUE,"CB-CN ";#N/A,#N/A,TRUE,"Point TVA (avec ES)"}</definedName>
    <definedName name="gfq" localSheetId="12" hidden="1">{#N/A,#N/A,TRUE,"Page de garde";#N/A,#N/A,TRUE,"Récap";#N/A,#N/A,TRUE,"2001";#N/A,#N/A,TRUE,"2002";#N/A,#N/A,TRUE,"MN";#N/A,#N/A,TRUE,"CB-CN ";#N/A,#N/A,TRUE,"Point TVA (avec ES)"}</definedName>
    <definedName name="gfq" hidden="1">{#N/A,#N/A,TRUE,"Page de garde";#N/A,#N/A,TRUE,"Récap";#N/A,#N/A,TRUE,"2001";#N/A,#N/A,TRUE,"2002";#N/A,#N/A,TRUE,"MN";#N/A,#N/A,TRUE,"CB-CN ";#N/A,#N/A,TRUE,"Point TVA (avec ES)"}</definedName>
    <definedName name="ghcfyhj" localSheetId="7" hidden="1">{#N/A,#N/A,TRUE,"Page de garde";#N/A,#N/A,TRUE,"Récap";#N/A,#N/A,TRUE,"2001";#N/A,#N/A,TRUE,"2002";#N/A,#N/A,TRUE,"MN";#N/A,#N/A,TRUE,"CB-CN ";#N/A,#N/A,TRUE,"Point TVA (avec ES)"}</definedName>
    <definedName name="ghcfyhj" localSheetId="12" hidden="1">{#N/A,#N/A,TRUE,"Page de garde";#N/A,#N/A,TRUE,"Récap";#N/A,#N/A,TRUE,"2001";#N/A,#N/A,TRUE,"2002";#N/A,#N/A,TRUE,"MN";#N/A,#N/A,TRUE,"CB-CN ";#N/A,#N/A,TRUE,"Point TVA (avec ES)"}</definedName>
    <definedName name="ghcfyhj" hidden="1">{#N/A,#N/A,TRUE,"Page de garde";#N/A,#N/A,TRUE,"Récap";#N/A,#N/A,TRUE,"2001";#N/A,#N/A,TRUE,"2002";#N/A,#N/A,TRUE,"MN";#N/A,#N/A,TRUE,"CB-CN ";#N/A,#N/A,TRUE,"Point TVA (avec ES)"}</definedName>
    <definedName name="GRT" localSheetId="7" hidden="1">{#N/A,#N/A,FALSE,"Synthèse";#N/A,#N/A,FALSE,"Evolution de la TVA";#N/A,#N/A,FALSE,"Ventilation DGI-Douanes";#N/A,#N/A,FALSE,"prévision hors constaté ";#N/A,#N/A,FALSE,"recettes et écart à la prévisio"}</definedName>
    <definedName name="GRT" localSheetId="12" hidden="1">{#N/A,#N/A,FALSE,"Synthèse";#N/A,#N/A,FALSE,"Evolution de la TVA";#N/A,#N/A,FALSE,"Ventilation DGI-Douanes";#N/A,#N/A,FALSE,"prévision hors constaté ";#N/A,#N/A,FALSE,"recettes et écart à la prévisio"}</definedName>
    <definedName name="GRT" hidden="1">{#N/A,#N/A,FALSE,"Synthèse";#N/A,#N/A,FALSE,"Evolution de la TVA";#N/A,#N/A,FALSE,"Ventilation DGI-Douanes";#N/A,#N/A,FALSE,"prévision hors constaté ";#N/A,#N/A,FALSE,"recettes et écart à la prévisio"}</definedName>
    <definedName name="gvq" localSheetId="7" hidden="1">{#N/A,#N/A,TRUE,"Page de garde";#N/A,#N/A,TRUE,"Récap";#N/A,#N/A,TRUE,"2001";#N/A,#N/A,TRUE,"2002";#N/A,#N/A,TRUE,"MN";#N/A,#N/A,TRUE,"CB-CN ";#N/A,#N/A,TRUE,"Point TVA (avec ES)"}</definedName>
    <definedName name="gvq" localSheetId="12" hidden="1">{#N/A,#N/A,TRUE,"Page de garde";#N/A,#N/A,TRUE,"Récap";#N/A,#N/A,TRUE,"2001";#N/A,#N/A,TRUE,"2002";#N/A,#N/A,TRUE,"MN";#N/A,#N/A,TRUE,"CB-CN ";#N/A,#N/A,TRUE,"Point TVA (avec ES)"}</definedName>
    <definedName name="gvq" hidden="1">{#N/A,#N/A,TRUE,"Page de garde";#N/A,#N/A,TRUE,"Récap";#N/A,#N/A,TRUE,"2001";#N/A,#N/A,TRUE,"2002";#N/A,#N/A,TRUE,"MN";#N/A,#N/A,TRUE,"CB-CN ";#N/A,#N/A,TRUE,"Point TVA (avec ES)"}</definedName>
    <definedName name="hjdf" localSheetId="7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hjdf" localSheetId="12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hjdf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HTML_CodePage" hidden="1">1252</definedName>
    <definedName name="HTML_Control" localSheetId="7" hidden="1">{"'TBADMI (Annexe 3)'!$B$164:$G$189"}</definedName>
    <definedName name="HTML_Control" localSheetId="12" hidden="1">{"'TBADMI (Annexe 3)'!$B$164:$G$189"}</definedName>
    <definedName name="HTML_Control" hidden="1">{"'TBADMI (Annexe 3)'!$B$164:$G$189"}</definedName>
    <definedName name="HTML_Description" hidden="1">""</definedName>
    <definedName name="HTML_Email" hidden="1">""</definedName>
    <definedName name="HTML_Header" hidden="1">"TBADMI (Annexe 3)"</definedName>
    <definedName name="HTML_LastUpdate" hidden="1">"22/09/2000"</definedName>
    <definedName name="HTML_LineAfter" hidden="1">FALSE</definedName>
    <definedName name="HTML_LineBefore" hidden="1">FALSE</definedName>
    <definedName name="HTML_Name" hidden="1">"Alain NICOLAS"</definedName>
    <definedName name="HTML_OBDlg2" hidden="1">TRUE</definedName>
    <definedName name="HTML_OBDlg4" hidden="1">TRUE</definedName>
    <definedName name="HTML_OS" hidden="1">0</definedName>
    <definedName name="HTML_PathFile" hidden="1">"D:\Mes documents\MonHTML.htm"</definedName>
    <definedName name="HTML_Title" hidden="1">"DSG - TBADMI_V2"</definedName>
    <definedName name="ib" localSheetId="7" hidden="1">{#N/A,#N/A,TRUE,"Page de garde";#N/A,#N/A,TRUE,"Récap";#N/A,#N/A,TRUE,"2001";#N/A,#N/A,TRUE,"2002";#N/A,#N/A,TRUE,"MN";#N/A,#N/A,TRUE,"CB-CN ";#N/A,#N/A,TRUE,"Point TVA (avec ES)"}</definedName>
    <definedName name="ib" localSheetId="12" hidden="1">{#N/A,#N/A,TRUE,"Page de garde";#N/A,#N/A,TRUE,"Récap";#N/A,#N/A,TRUE,"2001";#N/A,#N/A,TRUE,"2002";#N/A,#N/A,TRUE,"MN";#N/A,#N/A,TRUE,"CB-CN ";#N/A,#N/A,TRUE,"Point TVA (avec ES)"}</definedName>
    <definedName name="ib" hidden="1">{#N/A,#N/A,TRUE,"Page de garde";#N/A,#N/A,TRUE,"Récap";#N/A,#N/A,TRUE,"2001";#N/A,#N/A,TRUE,"2002";#N/A,#N/A,TRUE,"MN";#N/A,#N/A,TRUE,"CB-CN ";#N/A,#N/A,TRUE,"Point TVA (avec ES)"}</definedName>
    <definedName name="jdgj" localSheetId="7" hidden="1">{#N/A,#N/A,FALSE,"A2C";#N/A,#N/A,FALSE,"A3C";#N/A,#N/A,FALSE,"A4C";#N/A,#N/A,FALSE,"A5C";#N/A,#N/A,FALSE,"A3PRIVAT";#N/A,#N/A,FALSE,"A4LFI";#N/A,#N/A,FALSE,"A5LFI";#N/A,#N/A,FALSE,"C2C"}</definedName>
    <definedName name="jdgj" localSheetId="12" hidden="1">{#N/A,#N/A,FALSE,"A2C";#N/A,#N/A,FALSE,"A3C";#N/A,#N/A,FALSE,"A4C";#N/A,#N/A,FALSE,"A5C";#N/A,#N/A,FALSE,"A3PRIVAT";#N/A,#N/A,FALSE,"A4LFI";#N/A,#N/A,FALSE,"A5LFI";#N/A,#N/A,FALSE,"C2C"}</definedName>
    <definedName name="jdgj" hidden="1">{#N/A,#N/A,FALSE,"A2C";#N/A,#N/A,FALSE,"A3C";#N/A,#N/A,FALSE,"A4C";#N/A,#N/A,FALSE,"A5C";#N/A,#N/A,FALSE,"A3PRIVAT";#N/A,#N/A,FALSE,"A4LFI";#N/A,#N/A,FALSE,"A5LFI";#N/A,#N/A,FALSE,"C2C"}</definedName>
    <definedName name="mapperDesc" localSheetId="5">#REF!</definedName>
    <definedName name="mapperDesc">#REF!</definedName>
    <definedName name="mm" localSheetId="7" hidden="1">{#N/A,#N/A,TRUE,"Page de garde";#N/A,#N/A,TRUE,"Récap";#N/A,#N/A,TRUE,"2001";#N/A,#N/A,TRUE,"2002";#N/A,#N/A,TRUE,"MN";#N/A,#N/A,TRUE,"CB-CN ";#N/A,#N/A,TRUE,"Point TVA (avec ES)"}</definedName>
    <definedName name="mm" localSheetId="12" hidden="1">{#N/A,#N/A,TRUE,"Page de garde";#N/A,#N/A,TRUE,"Récap";#N/A,#N/A,TRUE,"2001";#N/A,#N/A,TRUE,"2002";#N/A,#N/A,TRUE,"MN";#N/A,#N/A,TRUE,"CB-CN ";#N/A,#N/A,TRUE,"Point TVA (avec ES)"}</definedName>
    <definedName name="mm" hidden="1">{#N/A,#N/A,TRUE,"Page de garde";#N/A,#N/A,TRUE,"Récap";#N/A,#N/A,TRUE,"2001";#N/A,#N/A,TRUE,"2002";#N/A,#N/A,TRUE,"MN";#N/A,#N/A,TRUE,"CB-CN ";#N/A,#N/A,TRUE,"Point TVA (avec ES)"}</definedName>
    <definedName name="mmmmm" localSheetId="7" hidden="1">{#N/A,#N/A,FALSE,"Synthèse";#N/A,#N/A,FALSE,"Evolution de la TVA";#N/A,#N/A,FALSE,"Ventilation DGI-Douanes";#N/A,#N/A,FALSE,"prévision hors constaté ";#N/A,#N/A,FALSE,"recettes et écart à la prévisio"}</definedName>
    <definedName name="mmmmm" localSheetId="12" hidden="1">{#N/A,#N/A,FALSE,"Synthèse";#N/A,#N/A,FALSE,"Evolution de la TVA";#N/A,#N/A,FALSE,"Ventilation DGI-Douanes";#N/A,#N/A,FALSE,"prévision hors constaté ";#N/A,#N/A,FALSE,"recettes et écart à la prévisio"}</definedName>
    <definedName name="mmmmm" hidden="1">{#N/A,#N/A,FALSE,"Synthèse";#N/A,#N/A,FALSE,"Evolution de la TVA";#N/A,#N/A,FALSE,"Ventilation DGI-Douanes";#N/A,#N/A,FALSE,"prévision hors constaté ";#N/A,#N/A,FALSE,"recettes et écart à la prévisio"}</definedName>
    <definedName name="_xlnm.Print_Area" localSheetId="0">Checks!$A$1:$N$110</definedName>
    <definedName name="_xlnm.Print_Area" localSheetId="1">Header!$A$1:$N$29</definedName>
    <definedName name="_xlnm.Print_Area" localSheetId="2">'T1'!$A$1:$O$76</definedName>
    <definedName name="_xlnm.Print_Area" localSheetId="3">'T1 ANSP HungaroControl'!$A$1:$U$77</definedName>
    <definedName name="_xlnm.Print_Area" localSheetId="5">'T1 LHBP'!$A$1:$U$77</definedName>
    <definedName name="_xlnm.Print_Area" localSheetId="4">'T1 NSA'!$A$1:$U$77</definedName>
    <definedName name="_xlnm.Print_Area" localSheetId="6">'T2'!$A$1:$G$99</definedName>
    <definedName name="_xlnm.Print_Area" localSheetId="7">'T2 ANSP HungaroControl'!$A$1:$G$99</definedName>
    <definedName name="_xlnm.Print_Area" localSheetId="8">'T2 NSA'!$A$1:$G$99</definedName>
    <definedName name="_xlnm.Print_Area" localSheetId="12">'T4'!$A$1:$R$124</definedName>
    <definedName name="outturn1999" localSheetId="5">#REF!</definedName>
    <definedName name="outturn1999">#REF!</definedName>
    <definedName name="Phasing1999" localSheetId="5">#REF!</definedName>
    <definedName name="Phasing1999">#REF!</definedName>
    <definedName name="qry1999Cats" localSheetId="5">#REF!</definedName>
    <definedName name="qry1999Cats">#REF!</definedName>
    <definedName name="qry1999Rephasing" localSheetId="5">#REF!</definedName>
    <definedName name="qry1999Rephasing">#REF!</definedName>
    <definedName name="qry2000Categories" localSheetId="5">#REF!</definedName>
    <definedName name="qry2000Categories">#REF!</definedName>
    <definedName name="qry2000Cats" localSheetId="5">#REF!</definedName>
    <definedName name="qry2000Cats">#REF!</definedName>
    <definedName name="qry2000type" localSheetId="5">#REF!</definedName>
    <definedName name="qry2000type">#REF!</definedName>
    <definedName name="qry2001Categories" localSheetId="5">#REF!</definedName>
    <definedName name="qry2001Categories">#REF!</definedName>
    <definedName name="qry2001type" localSheetId="5">#REF!</definedName>
    <definedName name="qry2001type">#REF!</definedName>
    <definedName name="qry99OutturnCategories">'[5]Eurocontrol detail'!$A$1:$B$7</definedName>
    <definedName name="qryCATtotals" localSheetId="5">#REF!</definedName>
    <definedName name="qryCATtotals">#REF!</definedName>
    <definedName name="qs" localSheetId="7" hidden="1">{#N/A,#N/A,TRUE,"Page de garde";#N/A,#N/A,TRUE,"Récap";#N/A,#N/A,TRUE,"2001";#N/A,#N/A,TRUE,"2002";#N/A,#N/A,TRUE,"MN";#N/A,#N/A,TRUE,"CB-CN ";#N/A,#N/A,TRUE,"Point TVA (avec ES)"}</definedName>
    <definedName name="qs" localSheetId="12" hidden="1">{#N/A,#N/A,TRUE,"Page de garde";#N/A,#N/A,TRUE,"Récap";#N/A,#N/A,TRUE,"2001";#N/A,#N/A,TRUE,"2002";#N/A,#N/A,TRUE,"MN";#N/A,#N/A,TRUE,"CB-CN ";#N/A,#N/A,TRUE,"Point TVA (avec ES)"}</definedName>
    <definedName name="qs" hidden="1">{#N/A,#N/A,TRUE,"Page de garde";#N/A,#N/A,TRUE,"Récap";#N/A,#N/A,TRUE,"2001";#N/A,#N/A,TRUE,"2002";#N/A,#N/A,TRUE,"MN";#N/A,#N/A,TRUE,"CB-CN ";#N/A,#N/A,TRUE,"Point TVA (avec ES)"}</definedName>
    <definedName name="_xlnm.Recorder" localSheetId="5">#REF!</definedName>
    <definedName name="_xlnm.Recorder">#REF!</definedName>
    <definedName name="SAPBEXdnldView" hidden="1">"D3P6O4JMXIHFGVEM2GX1TIU40"</definedName>
    <definedName name="SAPBEXsysID" hidden="1">"BWP"</definedName>
    <definedName name="sdqv" localSheetId="7" hidden="1">{#N/A,#N/A,TRUE,"Page de garde";#N/A,#N/A,TRUE,"Récap";#N/A,#N/A,TRUE,"2001";#N/A,#N/A,TRUE,"2002";#N/A,#N/A,TRUE,"MN";#N/A,#N/A,TRUE,"CB-CN ";#N/A,#N/A,TRUE,"Point TVA (avec ES)"}</definedName>
    <definedName name="sdqv" localSheetId="12" hidden="1">{#N/A,#N/A,TRUE,"Page de garde";#N/A,#N/A,TRUE,"Récap";#N/A,#N/A,TRUE,"2001";#N/A,#N/A,TRUE,"2002";#N/A,#N/A,TRUE,"MN";#N/A,#N/A,TRUE,"CB-CN ";#N/A,#N/A,TRUE,"Point TVA (avec ES)"}</definedName>
    <definedName name="sdqv" hidden="1">{#N/A,#N/A,TRUE,"Page de garde";#N/A,#N/A,TRUE,"Récap";#N/A,#N/A,TRUE,"2001";#N/A,#N/A,TRUE,"2002";#N/A,#N/A,TRUE,"MN";#N/A,#N/A,TRUE,"CB-CN ";#N/A,#N/A,TRUE,"Point TVA (avec ES)"}</definedName>
    <definedName name="section" localSheetId="5">#REF!</definedName>
    <definedName name="section">#REF!</definedName>
    <definedName name="Solde" localSheetId="7" hidden="1">{#N/A,#N/A,TRUE,"Page de garde";#N/A,#N/A,TRUE,"Récap";#N/A,#N/A,TRUE,"2001";#N/A,#N/A,TRUE,"2002";#N/A,#N/A,TRUE,"MN";#N/A,#N/A,TRUE,"CB-CN ";#N/A,#N/A,TRUE,"Point TVA (avec ES)"}</definedName>
    <definedName name="Solde" localSheetId="12" hidden="1">{#N/A,#N/A,TRUE,"Page de garde";#N/A,#N/A,TRUE,"Récap";#N/A,#N/A,TRUE,"2001";#N/A,#N/A,TRUE,"2002";#N/A,#N/A,TRUE,"MN";#N/A,#N/A,TRUE,"CB-CN ";#N/A,#N/A,TRUE,"Point TVA (avec ES)"}</definedName>
    <definedName name="Solde" hidden="1">{#N/A,#N/A,TRUE,"Page de garde";#N/A,#N/A,TRUE,"Récap";#N/A,#N/A,TRUE,"2001";#N/A,#N/A,TRUE,"2002";#N/A,#N/A,TRUE,"MN";#N/A,#N/A,TRUE,"CB-CN ";#N/A,#N/A,TRUE,"Point TVA (avec ES)"}</definedName>
    <definedName name="sqdf" localSheetId="7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sqdf" localSheetId="12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sqdf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ss" localSheetId="5">#REF!</definedName>
    <definedName name="ss">#REF!</definedName>
    <definedName name="sss" localSheetId="7" hidden="1">{#N/A,#N/A,TRUE,"Page de garde";#N/A,#N/A,TRUE,"Récap";#N/A,#N/A,TRUE,"2001";#N/A,#N/A,TRUE,"2002";#N/A,#N/A,TRUE,"MN";#N/A,#N/A,TRUE,"CB-CN ";#N/A,#N/A,TRUE,"Point TVA (avec ES)"}</definedName>
    <definedName name="sss" localSheetId="12" hidden="1">{#N/A,#N/A,TRUE,"Page de garde";#N/A,#N/A,TRUE,"Récap";#N/A,#N/A,TRUE,"2001";#N/A,#N/A,TRUE,"2002";#N/A,#N/A,TRUE,"MN";#N/A,#N/A,TRUE,"CB-CN ";#N/A,#N/A,TRUE,"Point TVA (avec ES)"}</definedName>
    <definedName name="sss" hidden="1">{#N/A,#N/A,TRUE,"Page de garde";#N/A,#N/A,TRUE,"Récap";#N/A,#N/A,TRUE,"2001";#N/A,#N/A,TRUE,"2002";#N/A,#N/A,TRUE,"MN";#N/A,#N/A,TRUE,"CB-CN ";#N/A,#N/A,TRUE,"Point TVA (avec ES)"}</definedName>
    <definedName name="suivi" localSheetId="7" hidden="1">{#N/A,#N/A,FALSE,"Synthèse";#N/A,#N/A,FALSE,"Evolution de la TVA";#N/A,#N/A,FALSE,"Ventilation DGI-Douanes";#N/A,#N/A,FALSE,"prévision hors constaté ";#N/A,#N/A,FALSE,"recettes et écart à la prévisio"}</definedName>
    <definedName name="suivi" localSheetId="12" hidden="1">{#N/A,#N/A,FALSE,"Synthèse";#N/A,#N/A,FALSE,"Evolution de la TVA";#N/A,#N/A,FALSE,"Ventilation DGI-Douanes";#N/A,#N/A,FALSE,"prévision hors constaté ";#N/A,#N/A,FALSE,"recettes et écart à la prévisio"}</definedName>
    <definedName name="suivi" hidden="1">{#N/A,#N/A,FALSE,"Synthèse";#N/A,#N/A,FALSE,"Evolution de la TVA";#N/A,#N/A,FALSE,"Ventilation DGI-Douanes";#N/A,#N/A,FALSE,"prévision hors constaté ";#N/A,#N/A,FALSE,"recettes et écart à la prévisio"}</definedName>
    <definedName name="table" localSheetId="5">#REF!</definedName>
    <definedName name="table">#REF!</definedName>
    <definedName name="tblMapDescriptions" localSheetId="5">#REF!</definedName>
    <definedName name="tblMapDescriptions">#REF!</definedName>
    <definedName name="test" localSheetId="5">#REF!</definedName>
    <definedName name="test">#REF!</definedName>
    <definedName name="Teuro" localSheetId="0">#REF!</definedName>
    <definedName name="Teuro" localSheetId="5">#REF!</definedName>
    <definedName name="Teuro">#REF!</definedName>
    <definedName name="tghth" localSheetId="7" hidden="1">{"'TBADMI (Annexe 3)'!$B$164:$G$189"}</definedName>
    <definedName name="tghth" localSheetId="12" hidden="1">{"'TBADMI (Annexe 3)'!$B$164:$G$189"}</definedName>
    <definedName name="tghth" hidden="1">{"'TBADMI (Annexe 3)'!$B$164:$G$189"}</definedName>
    <definedName name="TITLE2" localSheetId="5">#REF!</definedName>
    <definedName name="TITLE2">#REF!</definedName>
    <definedName name="TITRE1" localSheetId="5">#REF!</definedName>
    <definedName name="TITRE1">#REF!</definedName>
    <definedName name="TITRE2" localSheetId="5">#REF!</definedName>
    <definedName name="TITRE2">#REF!</definedName>
    <definedName name="tot" localSheetId="5">#REF!</definedName>
    <definedName name="tot">#REF!</definedName>
    <definedName name="tota" localSheetId="5">#REF!</definedName>
    <definedName name="tota">#REF!</definedName>
    <definedName name="totb" localSheetId="5">#REF!</definedName>
    <definedName name="totb">#REF!</definedName>
    <definedName name="totc" localSheetId="5">#REF!</definedName>
    <definedName name="totc">#REF!</definedName>
    <definedName name="totd" localSheetId="5">#REF!</definedName>
    <definedName name="totd">#REF!</definedName>
    <definedName name="wrn.Dossier." localSheetId="7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wrn.Dossier." localSheetId="12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wrn.Dossier." hidden="1">{#N/A,#N/A,FALSE,"couv";#N/A,#N/A,FALSE,"A1";#N/A,#N/A,FALSE,"B1";#N/A,#N/A,FALSE,"B2";#N/A,#N/A,FALSE,"C1";#N/A,#N/A,FALSE,"C3";#N/A,#N/A,FALSE,"C4";#N/A,#N/A,FALSE,"D1";#N/A,#N/A,FALSE,"D2";#N/A,#N/A,FALSE,"D3";#N/A,#N/A,FALSE,"E";#N/A,#N/A,FALSE,"E1A";#N/A,#N/A,FALSE,"E1B";#N/A,#N/A,FALSE,"E2";#N/A,#N/A,FALSE,"E3A ";#N/A,#N/A,FALSE,"E3B";#N/A,#N/A,FALSE,"E4";#N/A,#N/A,FALSE,"F1"}</definedName>
    <definedName name="wrn.Dossier._.BEH._.2000." localSheetId="7" hidden="1">{#N/A,#N/A,TRUE,"Page de garde";#N/A,#N/A,TRUE,"Récap";#N/A,#N/A,TRUE,"2001";#N/A,#N/A,TRUE,"2002";#N/A,#N/A,TRUE,"MN";#N/A,#N/A,TRUE,"CB-CN ";#N/A,#N/A,TRUE,"Point TVA (avec ES)"}</definedName>
    <definedName name="wrn.Dossier._.BEH._.2000." localSheetId="12" hidden="1">{#N/A,#N/A,TRUE,"Page de garde";#N/A,#N/A,TRUE,"Récap";#N/A,#N/A,TRUE,"2001";#N/A,#N/A,TRUE,"2002";#N/A,#N/A,TRUE,"MN";#N/A,#N/A,TRUE,"CB-CN ";#N/A,#N/A,TRUE,"Point TVA (avec ES)"}</definedName>
    <definedName name="wrn.Dossier._.BEH._.2000." hidden="1">{#N/A,#N/A,TRUE,"Page de garde";#N/A,#N/A,TRUE,"Récap";#N/A,#N/A,TRUE,"2001";#N/A,#N/A,TRUE,"2002";#N/A,#N/A,TRUE,"MN";#N/A,#N/A,TRUE,"CB-CN ";#N/A,#N/A,TRUE,"Point TVA (avec ES)"}</definedName>
    <definedName name="wrn.Dossier._.janvier." localSheetId="7" hidden="1">{#N/A,#N/A,FALSE,"c_janv";#N/A,#N/A,FALSE,"A1";#N/A,#N/A,FALSE,"B1";#N/A,#N/A,FALSE,"B2";#N/A,#N/A,FALSE,"C1";#N/A,#N/A,FALSE,"C3";#N/A,#N/A,FALSE,"C4";#N/A,#N/A,FALSE,"D1";#N/A,#N/A,FALSE,"D2";#N/A,#N/A,FALSE,"D3";#N/A,#N/A,FALSE,"E1A";#N/A,#N/A,FALSE,"E1B";#N/A,#N/A,FALSE,"E2";#N/A,#N/A,FALSE,"E3A ";#N/A,#N/A,FALSE,"E3B";#N/A,#N/A,FALSE,"E4";#N/A,#N/A,FALSE,"F1"}</definedName>
    <definedName name="wrn.Dossier._.janvier." localSheetId="12" hidden="1">{#N/A,#N/A,FALSE,"c_janv";#N/A,#N/A,FALSE,"A1";#N/A,#N/A,FALSE,"B1";#N/A,#N/A,FALSE,"B2";#N/A,#N/A,FALSE,"C1";#N/A,#N/A,FALSE,"C3";#N/A,#N/A,FALSE,"C4";#N/A,#N/A,FALSE,"D1";#N/A,#N/A,FALSE,"D2";#N/A,#N/A,FALSE,"D3";#N/A,#N/A,FALSE,"E1A";#N/A,#N/A,FALSE,"E1B";#N/A,#N/A,FALSE,"E2";#N/A,#N/A,FALSE,"E3A ";#N/A,#N/A,FALSE,"E3B";#N/A,#N/A,FALSE,"E4";#N/A,#N/A,FALSE,"F1"}</definedName>
    <definedName name="wrn.Dossier._.janvier." hidden="1">{#N/A,#N/A,FALSE,"c_janv";#N/A,#N/A,FALSE,"A1";#N/A,#N/A,FALSE,"B1";#N/A,#N/A,FALSE,"B2";#N/A,#N/A,FALSE,"C1";#N/A,#N/A,FALSE,"C3";#N/A,#N/A,FALSE,"C4";#N/A,#N/A,FALSE,"D1";#N/A,#N/A,FALSE,"D2";#N/A,#N/A,FALSE,"D3";#N/A,#N/A,FALSE,"E1A";#N/A,#N/A,FALSE,"E1B";#N/A,#N/A,FALSE,"E2";#N/A,#N/A,FALSE,"E3A ";#N/A,#N/A,FALSE,"E3B";#N/A,#N/A,FALSE,"E4";#N/A,#N/A,FALSE,"F1"}</definedName>
    <definedName name="wrn.Dossier._.Sénat." localSheetId="7" hidden="1">{#N/A,#N/A,FALSE,"c_sénat";#N/A,#N/A,FALSE,"A1";#N/A,#N/A,FALSE,"B1";#N/A,#N/A,FALSE,"B2";#N/A,#N/A,FALSE,"C1";#N/A,#N/A,FALSE,"C3";#N/A,#N/A,FALSE,"C4";#N/A,#N/A,FALSE,"D1";#N/A,#N/A,FALSE,"D2";#N/A,#N/A,FALSE,"D3";#N/A,#N/A,FALSE,"E1A";#N/A,#N/A,FALSE,"E1B";#N/A,#N/A,FALSE,"E2";#N/A,#N/A,FALSE,"E3A ";#N/A,#N/A,FALSE,"E3B";#N/A,#N/A,FALSE,"E4";#N/A,#N/A,FALSE,"F1"}</definedName>
    <definedName name="wrn.Dossier._.Sénat." localSheetId="12" hidden="1">{#N/A,#N/A,FALSE,"c_sénat";#N/A,#N/A,FALSE,"A1";#N/A,#N/A,FALSE,"B1";#N/A,#N/A,FALSE,"B2";#N/A,#N/A,FALSE,"C1";#N/A,#N/A,FALSE,"C3";#N/A,#N/A,FALSE,"C4";#N/A,#N/A,FALSE,"D1";#N/A,#N/A,FALSE,"D2";#N/A,#N/A,FALSE,"D3";#N/A,#N/A,FALSE,"E1A";#N/A,#N/A,FALSE,"E1B";#N/A,#N/A,FALSE,"E2";#N/A,#N/A,FALSE,"E3A ";#N/A,#N/A,FALSE,"E3B";#N/A,#N/A,FALSE,"E4";#N/A,#N/A,FALSE,"F1"}</definedName>
    <definedName name="wrn.Dossier._.Sénat." hidden="1">{#N/A,#N/A,FALSE,"c_sénat";#N/A,#N/A,FALSE,"A1";#N/A,#N/A,FALSE,"B1";#N/A,#N/A,FALSE,"B2";#N/A,#N/A,FALSE,"C1";#N/A,#N/A,FALSE,"C3";#N/A,#N/A,FALSE,"C4";#N/A,#N/A,FALSE,"D1";#N/A,#N/A,FALSE,"D2";#N/A,#N/A,FALSE,"D3";#N/A,#N/A,FALSE,"E1A";#N/A,#N/A,FALSE,"E1B";#N/A,#N/A,FALSE,"E2";#N/A,#N/A,FALSE,"E3A ";#N/A,#N/A,FALSE,"E3B";#N/A,#N/A,FALSE,"E4";#N/A,#N/A,FALSE,"F1"}</definedName>
    <definedName name="wrn.sh_coul." localSheetId="7" hidden="1">{#N/A,#N/A,FALSE,"A2C";#N/A,#N/A,FALSE,"A3C";#N/A,#N/A,FALSE,"A4C";#N/A,#N/A,FALSE,"A5C";#N/A,#N/A,FALSE,"A3PRIVAT";#N/A,#N/A,FALSE,"A4LFI";#N/A,#N/A,FALSE,"A5LFI";#N/A,#N/A,FALSE,"C2C"}</definedName>
    <definedName name="wrn.sh_coul." localSheetId="12" hidden="1">{#N/A,#N/A,FALSE,"A2C";#N/A,#N/A,FALSE,"A3C";#N/A,#N/A,FALSE,"A4C";#N/A,#N/A,FALSE,"A5C";#N/A,#N/A,FALSE,"A3PRIVAT";#N/A,#N/A,FALSE,"A4LFI";#N/A,#N/A,FALSE,"A5LFI";#N/A,#N/A,FALSE,"C2C"}</definedName>
    <definedName name="wrn.sh_coul." hidden="1">{#N/A,#N/A,FALSE,"A2C";#N/A,#N/A,FALSE,"A3C";#N/A,#N/A,FALSE,"A4C";#N/A,#N/A,FALSE,"A5C";#N/A,#N/A,FALSE,"A3PRIVAT";#N/A,#N/A,FALSE,"A4LFI";#N/A,#N/A,FALSE,"A5LFI";#N/A,#N/A,FALSE,"C2C"}</definedName>
    <definedName name="wrn.sh_nb." localSheetId="7" hidden="1">{#N/A,#N/A,FALSE,"A2";#N/A,#N/A,FALSE,"A3";#N/A,#N/A,FALSE,"A4";#N/A,#N/A,FALSE,"A5";#N/A,#N/A,FALSE,"C2"}</definedName>
    <definedName name="wrn.sh_nb." localSheetId="12" hidden="1">{#N/A,#N/A,FALSE,"A2";#N/A,#N/A,FALSE,"A3";#N/A,#N/A,FALSE,"A4";#N/A,#N/A,FALSE,"A5";#N/A,#N/A,FALSE,"C2"}</definedName>
    <definedName name="wrn.sh_nb." hidden="1">{#N/A,#N/A,FALSE,"A2";#N/A,#N/A,FALSE,"A3";#N/A,#N/A,FALSE,"A4";#N/A,#N/A,FALSE,"A5";#N/A,#N/A,FALSE,"C2"}</definedName>
    <definedName name="wrn.Suivi._.mensuel." localSheetId="7" hidden="1">{#N/A,#N/A,FALSE,"Synthèse";#N/A,#N/A,FALSE,"Evolution de la TVA";#N/A,#N/A,FALSE,"Ventilation DGI-Douanes";#N/A,#N/A,FALSE,"prévision hors constaté ";#N/A,#N/A,FALSE,"recettes et écart à la prévisio"}</definedName>
    <definedName name="wrn.Suivi._.mensuel." localSheetId="12" hidden="1">{#N/A,#N/A,FALSE,"Synthèse";#N/A,#N/A,FALSE,"Evolution de la TVA";#N/A,#N/A,FALSE,"Ventilation DGI-Douanes";#N/A,#N/A,FALSE,"prévision hors constaté ";#N/A,#N/A,FALSE,"recettes et écart à la prévisio"}</definedName>
    <definedName name="wrn.Suivi._.mensuel." hidden="1">{#N/A,#N/A,FALSE,"Synthèse";#N/A,#N/A,FALSE,"Evolution de la TVA";#N/A,#N/A,FALSE,"Ventilation DGI-Douanes";#N/A,#N/A,FALSE,"prévision hors constaté ";#N/A,#N/A,FALSE,"recettes et écart à la prévisio"}</definedName>
    <definedName name="x">"Chart 4"</definedName>
  </definedNames>
  <calcPr calcId="162913"/>
</workbook>
</file>

<file path=xl/calcChain.xml><?xml version="1.0" encoding="utf-8"?>
<calcChain xmlns="http://schemas.openxmlformats.org/spreadsheetml/2006/main">
  <c r="E100" i="44" l="1"/>
  <c r="E9" i="44"/>
  <c r="E100" i="46"/>
  <c r="E9" i="46"/>
  <c r="C73" i="39"/>
  <c r="C71" i="39"/>
  <c r="C70" i="39"/>
  <c r="C69" i="39"/>
  <c r="K41" i="12"/>
  <c r="L18" i="10"/>
  <c r="M18" i="10"/>
  <c r="N18" i="10"/>
  <c r="O18" i="10"/>
  <c r="K18" i="10"/>
  <c r="K39" i="12"/>
  <c r="I73" i="46"/>
  <c r="H73" i="46"/>
  <c r="G73" i="46"/>
  <c r="F73" i="46"/>
  <c r="I72" i="46"/>
  <c r="H72" i="46"/>
  <c r="G72" i="46"/>
  <c r="F72" i="46"/>
  <c r="F73" i="44"/>
  <c r="G73" i="44"/>
  <c r="H73" i="44"/>
  <c r="I73" i="44"/>
  <c r="G72" i="44"/>
  <c r="H72" i="44"/>
  <c r="I72" i="44"/>
  <c r="F72" i="44"/>
  <c r="J72" i="46"/>
  <c r="J73" i="46"/>
  <c r="L18" i="12"/>
  <c r="L61" i="12"/>
  <c r="L61" i="10"/>
  <c r="J65" i="2"/>
  <c r="K65" i="2"/>
  <c r="L65" i="2"/>
  <c r="L65" i="12"/>
  <c r="L66" i="10"/>
  <c r="L15" i="2"/>
  <c r="L15" i="51"/>
  <c r="L16" i="2"/>
  <c r="L16" i="51"/>
  <c r="K138" i="34"/>
  <c r="L29" i="2"/>
  <c r="L29" i="51"/>
  <c r="L65" i="51"/>
  <c r="M18" i="12"/>
  <c r="M61" i="12"/>
  <c r="M61" i="10"/>
  <c r="M65" i="2"/>
  <c r="M65" i="12"/>
  <c r="M66" i="10"/>
  <c r="M15" i="2"/>
  <c r="M15" i="51"/>
  <c r="M16" i="2"/>
  <c r="M16" i="51"/>
  <c r="M29" i="2"/>
  <c r="M29" i="51"/>
  <c r="M65" i="51"/>
  <c r="N18" i="12"/>
  <c r="N61" i="12"/>
  <c r="N61" i="10"/>
  <c r="N65" i="2"/>
  <c r="N65" i="12"/>
  <c r="N66" i="10"/>
  <c r="N15" i="2"/>
  <c r="N15" i="51"/>
  <c r="N16" i="2"/>
  <c r="N29" i="2"/>
  <c r="N29" i="51"/>
  <c r="N65" i="51"/>
  <c r="O18" i="12"/>
  <c r="O61" i="10"/>
  <c r="O65" i="2"/>
  <c r="O65" i="12"/>
  <c r="O66" i="10"/>
  <c r="O15" i="2"/>
  <c r="O15" i="51"/>
  <c r="O16" i="2"/>
  <c r="O16" i="51"/>
  <c r="O29" i="2"/>
  <c r="O29" i="51"/>
  <c r="O65" i="51"/>
  <c r="F122" i="34"/>
  <c r="G122" i="34"/>
  <c r="H122" i="34"/>
  <c r="E123" i="34"/>
  <c r="E122" i="34"/>
  <c r="E121" i="34"/>
  <c r="F54" i="34"/>
  <c r="G54" i="34"/>
  <c r="H54" i="34"/>
  <c r="E55" i="34"/>
  <c r="E54" i="34"/>
  <c r="E53" i="34"/>
  <c r="F73" i="34"/>
  <c r="G73" i="34"/>
  <c r="H73" i="34"/>
  <c r="I73" i="34"/>
  <c r="J73" i="34"/>
  <c r="K73" i="34"/>
  <c r="L73" i="34"/>
  <c r="M73" i="34"/>
  <c r="N73" i="34"/>
  <c r="E73" i="34"/>
  <c r="E102" i="34"/>
  <c r="N110" i="34"/>
  <c r="M110" i="34"/>
  <c r="L110" i="34"/>
  <c r="K110" i="34"/>
  <c r="J110" i="34"/>
  <c r="I110" i="34"/>
  <c r="H110" i="34"/>
  <c r="G110" i="34"/>
  <c r="F110" i="34"/>
  <c r="E110" i="34"/>
  <c r="N109" i="34"/>
  <c r="M109" i="34"/>
  <c r="L109" i="34"/>
  <c r="K109" i="34"/>
  <c r="N108" i="34"/>
  <c r="M108" i="34"/>
  <c r="L108" i="34"/>
  <c r="K108" i="34"/>
  <c r="N107" i="34"/>
  <c r="M107" i="34"/>
  <c r="L107" i="34"/>
  <c r="K107" i="34"/>
  <c r="N106" i="34"/>
  <c r="M106" i="34"/>
  <c r="L106" i="34"/>
  <c r="K106" i="34"/>
  <c r="J106" i="34"/>
  <c r="I106" i="34"/>
  <c r="H106" i="34"/>
  <c r="G106" i="34"/>
  <c r="F106" i="34"/>
  <c r="E106" i="34"/>
  <c r="N105" i="34"/>
  <c r="M105" i="34"/>
  <c r="L105" i="34"/>
  <c r="K105" i="34"/>
  <c r="N104" i="34"/>
  <c r="M104" i="34"/>
  <c r="L104" i="34"/>
  <c r="K104" i="34"/>
  <c r="J104" i="34"/>
  <c r="I104" i="34"/>
  <c r="H104" i="34"/>
  <c r="G104" i="34"/>
  <c r="F104" i="34"/>
  <c r="E104" i="34"/>
  <c r="N103" i="34"/>
  <c r="M103" i="34"/>
  <c r="L103" i="34"/>
  <c r="K103" i="34"/>
  <c r="N102" i="34"/>
  <c r="M102" i="34"/>
  <c r="L102" i="34"/>
  <c r="K102" i="34"/>
  <c r="J102" i="34"/>
  <c r="I102" i="34"/>
  <c r="H102" i="34"/>
  <c r="G102" i="34"/>
  <c r="F102" i="34"/>
  <c r="N101" i="34"/>
  <c r="M101" i="34"/>
  <c r="L101" i="34"/>
  <c r="K101" i="34"/>
  <c r="N100" i="34"/>
  <c r="M100" i="34"/>
  <c r="L100" i="34"/>
  <c r="K100" i="34"/>
  <c r="N99" i="34"/>
  <c r="M99" i="34"/>
  <c r="L99" i="34"/>
  <c r="K99" i="34"/>
  <c r="N86" i="34"/>
  <c r="M86" i="34"/>
  <c r="L86" i="34"/>
  <c r="K86" i="34"/>
  <c r="J86" i="34"/>
  <c r="I86" i="34"/>
  <c r="H86" i="34"/>
  <c r="G86" i="34"/>
  <c r="F86" i="34"/>
  <c r="E86" i="34"/>
  <c r="N83" i="34"/>
  <c r="M83" i="34"/>
  <c r="L83" i="34"/>
  <c r="K83" i="34"/>
  <c r="J83" i="34"/>
  <c r="I83" i="34"/>
  <c r="H83" i="34"/>
  <c r="G83" i="34"/>
  <c r="F83" i="34"/>
  <c r="E83" i="34"/>
  <c r="J172" i="44"/>
  <c r="J172" i="43"/>
  <c r="I171" i="44"/>
  <c r="I172" i="44"/>
  <c r="I172" i="43"/>
  <c r="H170" i="44"/>
  <c r="H172" i="44"/>
  <c r="H172" i="43"/>
  <c r="G169" i="44"/>
  <c r="G172" i="44"/>
  <c r="G172" i="43"/>
  <c r="F168" i="44"/>
  <c r="F172" i="44"/>
  <c r="F172" i="43"/>
  <c r="E167" i="44"/>
  <c r="E172" i="44"/>
  <c r="E172" i="43"/>
  <c r="D172" i="44"/>
  <c r="D172" i="43"/>
  <c r="J171" i="43"/>
  <c r="I171" i="43"/>
  <c r="H171" i="43"/>
  <c r="G171" i="43"/>
  <c r="F171" i="43"/>
  <c r="E171" i="43"/>
  <c r="D171" i="43"/>
  <c r="J170" i="43"/>
  <c r="I170" i="43"/>
  <c r="H170" i="43"/>
  <c r="G170" i="43"/>
  <c r="F170" i="43"/>
  <c r="E170" i="43"/>
  <c r="D170" i="43"/>
  <c r="J169" i="43"/>
  <c r="I169" i="43"/>
  <c r="H169" i="43"/>
  <c r="G169" i="43"/>
  <c r="F169" i="43"/>
  <c r="E169" i="43"/>
  <c r="D169" i="43"/>
  <c r="J168" i="43"/>
  <c r="I168" i="43"/>
  <c r="H168" i="43"/>
  <c r="G168" i="43"/>
  <c r="F168" i="43"/>
  <c r="E168" i="43"/>
  <c r="D168" i="43"/>
  <c r="J167" i="43"/>
  <c r="I167" i="43"/>
  <c r="H167" i="43"/>
  <c r="G167" i="43"/>
  <c r="F167" i="43"/>
  <c r="E167" i="43"/>
  <c r="D167" i="43"/>
  <c r="J160" i="44"/>
  <c r="J161" i="44"/>
  <c r="J162" i="44"/>
  <c r="J163" i="44"/>
  <c r="J164" i="44"/>
  <c r="J165" i="44"/>
  <c r="J165" i="43"/>
  <c r="I165" i="44"/>
  <c r="I165" i="43"/>
  <c r="H165" i="44"/>
  <c r="H165" i="43"/>
  <c r="G165" i="44"/>
  <c r="G165" i="43"/>
  <c r="F165" i="44"/>
  <c r="F165" i="43"/>
  <c r="E165" i="44"/>
  <c r="E165" i="43"/>
  <c r="D165" i="44"/>
  <c r="D165" i="43"/>
  <c r="J164" i="43"/>
  <c r="I164" i="43"/>
  <c r="H164" i="43"/>
  <c r="G164" i="43"/>
  <c r="F164" i="43"/>
  <c r="E164" i="43"/>
  <c r="D164" i="43"/>
  <c r="J163" i="43"/>
  <c r="I163" i="43"/>
  <c r="H163" i="43"/>
  <c r="G163" i="43"/>
  <c r="F163" i="43"/>
  <c r="E163" i="43"/>
  <c r="D163" i="43"/>
  <c r="J162" i="43"/>
  <c r="I162" i="43"/>
  <c r="H162" i="43"/>
  <c r="G162" i="43"/>
  <c r="F162" i="43"/>
  <c r="E162" i="43"/>
  <c r="D162" i="43"/>
  <c r="J161" i="43"/>
  <c r="I161" i="43"/>
  <c r="H161" i="43"/>
  <c r="G161" i="43"/>
  <c r="F161" i="43"/>
  <c r="E161" i="43"/>
  <c r="D161" i="43"/>
  <c r="J160" i="43"/>
  <c r="I160" i="43"/>
  <c r="H160" i="43"/>
  <c r="G160" i="43"/>
  <c r="F160" i="43"/>
  <c r="E160" i="43"/>
  <c r="D160" i="43"/>
  <c r="J149" i="44"/>
  <c r="J150" i="44"/>
  <c r="J151" i="44"/>
  <c r="J152" i="44"/>
  <c r="J156" i="44"/>
  <c r="J157" i="44"/>
  <c r="J158" i="44"/>
  <c r="J158" i="43"/>
  <c r="I152" i="44"/>
  <c r="I155" i="44"/>
  <c r="I158" i="44"/>
  <c r="I158" i="43"/>
  <c r="H152" i="44"/>
  <c r="H154" i="44"/>
  <c r="H158" i="44"/>
  <c r="H158" i="43"/>
  <c r="G152" i="44"/>
  <c r="G158" i="44"/>
  <c r="G158" i="43"/>
  <c r="F152" i="44"/>
  <c r="F158" i="44"/>
  <c r="F158" i="43"/>
  <c r="E152" i="44"/>
  <c r="D152" i="44"/>
  <c r="J157" i="43"/>
  <c r="I157" i="43"/>
  <c r="H157" i="43"/>
  <c r="G157" i="43"/>
  <c r="F157" i="43"/>
  <c r="E157" i="43"/>
  <c r="D157" i="43"/>
  <c r="J156" i="43"/>
  <c r="I156" i="43"/>
  <c r="H156" i="43"/>
  <c r="G156" i="43"/>
  <c r="F156" i="43"/>
  <c r="E156" i="43"/>
  <c r="D156" i="43"/>
  <c r="J155" i="43"/>
  <c r="I155" i="43"/>
  <c r="H155" i="43"/>
  <c r="G155" i="43"/>
  <c r="F155" i="43"/>
  <c r="E155" i="43"/>
  <c r="D155" i="43"/>
  <c r="J154" i="43"/>
  <c r="I154" i="43"/>
  <c r="H154" i="43"/>
  <c r="G154" i="43"/>
  <c r="F154" i="43"/>
  <c r="E154" i="43"/>
  <c r="D154" i="43"/>
  <c r="J153" i="43"/>
  <c r="I153" i="43"/>
  <c r="H153" i="43"/>
  <c r="G153" i="43"/>
  <c r="F153" i="43"/>
  <c r="J152" i="43"/>
  <c r="I152" i="43"/>
  <c r="H152" i="43"/>
  <c r="G152" i="43"/>
  <c r="F152" i="43"/>
  <c r="E152" i="43"/>
  <c r="D152" i="43"/>
  <c r="J151" i="43"/>
  <c r="I151" i="43"/>
  <c r="H151" i="43"/>
  <c r="G151" i="43"/>
  <c r="F151" i="43"/>
  <c r="E151" i="43"/>
  <c r="D151" i="43"/>
  <c r="J150" i="43"/>
  <c r="I150" i="43"/>
  <c r="H150" i="43"/>
  <c r="G150" i="43"/>
  <c r="F150" i="43"/>
  <c r="E150" i="43"/>
  <c r="D150" i="43"/>
  <c r="J149" i="43"/>
  <c r="I149" i="43"/>
  <c r="H149" i="43"/>
  <c r="G149" i="43"/>
  <c r="F149" i="43"/>
  <c r="E149" i="43"/>
  <c r="D149" i="43"/>
  <c r="J138" i="44"/>
  <c r="J139" i="44"/>
  <c r="J140" i="44"/>
  <c r="J141" i="44"/>
  <c r="J145" i="44"/>
  <c r="J146" i="44"/>
  <c r="J147" i="44"/>
  <c r="J147" i="43"/>
  <c r="I141" i="44"/>
  <c r="I144" i="44"/>
  <c r="I147" i="44"/>
  <c r="I147" i="43"/>
  <c r="H141" i="44"/>
  <c r="H143" i="44"/>
  <c r="H147" i="44"/>
  <c r="H147" i="43"/>
  <c r="G141" i="44"/>
  <c r="G147" i="44"/>
  <c r="G147" i="43"/>
  <c r="F141" i="44"/>
  <c r="F147" i="44"/>
  <c r="F147" i="43"/>
  <c r="E141" i="44"/>
  <c r="D141" i="44"/>
  <c r="J146" i="43"/>
  <c r="I146" i="43"/>
  <c r="H146" i="43"/>
  <c r="G146" i="43"/>
  <c r="F146" i="43"/>
  <c r="E146" i="43"/>
  <c r="D146" i="43"/>
  <c r="J145" i="43"/>
  <c r="I145" i="43"/>
  <c r="H145" i="43"/>
  <c r="G145" i="43"/>
  <c r="F145" i="43"/>
  <c r="E145" i="43"/>
  <c r="D145" i="43"/>
  <c r="J144" i="43"/>
  <c r="I144" i="43"/>
  <c r="H144" i="43"/>
  <c r="G144" i="43"/>
  <c r="F144" i="43"/>
  <c r="E144" i="43"/>
  <c r="D144" i="43"/>
  <c r="J143" i="43"/>
  <c r="I143" i="43"/>
  <c r="H143" i="43"/>
  <c r="G143" i="43"/>
  <c r="F143" i="43"/>
  <c r="E143" i="43"/>
  <c r="D143" i="43"/>
  <c r="J142" i="43"/>
  <c r="I142" i="43"/>
  <c r="H142" i="43"/>
  <c r="G142" i="43"/>
  <c r="F142" i="43"/>
  <c r="J141" i="43"/>
  <c r="I141" i="43"/>
  <c r="H141" i="43"/>
  <c r="G141" i="43"/>
  <c r="F141" i="43"/>
  <c r="E141" i="43"/>
  <c r="D141" i="43"/>
  <c r="J140" i="43"/>
  <c r="I140" i="43"/>
  <c r="H140" i="43"/>
  <c r="G140" i="43"/>
  <c r="F140" i="43"/>
  <c r="E140" i="43"/>
  <c r="D140" i="43"/>
  <c r="J139" i="43"/>
  <c r="I139" i="43"/>
  <c r="H139" i="43"/>
  <c r="G139" i="43"/>
  <c r="F139" i="43"/>
  <c r="E139" i="43"/>
  <c r="D139" i="43"/>
  <c r="J138" i="43"/>
  <c r="I138" i="43"/>
  <c r="H138" i="43"/>
  <c r="G138" i="43"/>
  <c r="F138" i="43"/>
  <c r="E138" i="43"/>
  <c r="D138" i="43"/>
  <c r="J127" i="44"/>
  <c r="J128" i="44"/>
  <c r="J129" i="44"/>
  <c r="J130" i="44"/>
  <c r="J132" i="44"/>
  <c r="J133" i="44"/>
  <c r="J134" i="44"/>
  <c r="J135" i="44"/>
  <c r="I130" i="44"/>
  <c r="I136" i="44"/>
  <c r="I136" i="43"/>
  <c r="H130" i="44"/>
  <c r="H136" i="44"/>
  <c r="H136" i="43"/>
  <c r="G130" i="44"/>
  <c r="G136" i="44"/>
  <c r="G136" i="43"/>
  <c r="F130" i="44"/>
  <c r="F136" i="44"/>
  <c r="F136" i="43"/>
  <c r="E130" i="44"/>
  <c r="E136" i="44"/>
  <c r="E136" i="43"/>
  <c r="D130" i="44"/>
  <c r="J135" i="43"/>
  <c r="I135" i="43"/>
  <c r="H135" i="43"/>
  <c r="G135" i="43"/>
  <c r="F135" i="43"/>
  <c r="E135" i="43"/>
  <c r="D135" i="43"/>
  <c r="J134" i="43"/>
  <c r="I134" i="43"/>
  <c r="H134" i="43"/>
  <c r="G134" i="43"/>
  <c r="F134" i="43"/>
  <c r="E134" i="43"/>
  <c r="D134" i="43"/>
  <c r="J133" i="43"/>
  <c r="I133" i="43"/>
  <c r="H133" i="43"/>
  <c r="G133" i="43"/>
  <c r="F133" i="43"/>
  <c r="E133" i="43"/>
  <c r="D133" i="43"/>
  <c r="J132" i="43"/>
  <c r="I132" i="43"/>
  <c r="H132" i="43"/>
  <c r="G132" i="43"/>
  <c r="F132" i="43"/>
  <c r="E132" i="43"/>
  <c r="D132" i="43"/>
  <c r="I131" i="43"/>
  <c r="H131" i="43"/>
  <c r="G131" i="43"/>
  <c r="F131" i="43"/>
  <c r="E131" i="43"/>
  <c r="J130" i="43"/>
  <c r="I130" i="43"/>
  <c r="H130" i="43"/>
  <c r="G130" i="43"/>
  <c r="F130" i="43"/>
  <c r="E130" i="43"/>
  <c r="D130" i="43"/>
  <c r="J129" i="43"/>
  <c r="I129" i="43"/>
  <c r="H129" i="43"/>
  <c r="G129" i="43"/>
  <c r="F129" i="43"/>
  <c r="E129" i="43"/>
  <c r="D129" i="43"/>
  <c r="J128" i="43"/>
  <c r="I128" i="43"/>
  <c r="H128" i="43"/>
  <c r="G128" i="43"/>
  <c r="F128" i="43"/>
  <c r="E128" i="43"/>
  <c r="D128" i="43"/>
  <c r="J127" i="43"/>
  <c r="I127" i="43"/>
  <c r="H127" i="43"/>
  <c r="G127" i="43"/>
  <c r="F127" i="43"/>
  <c r="E127" i="43"/>
  <c r="D127" i="43"/>
  <c r="J116" i="44"/>
  <c r="E117" i="44"/>
  <c r="J117" i="44"/>
  <c r="J118" i="44"/>
  <c r="J119" i="44"/>
  <c r="E120" i="44"/>
  <c r="E120" i="43"/>
  <c r="H121" i="44"/>
  <c r="J121" i="44"/>
  <c r="I122" i="44"/>
  <c r="J122" i="44"/>
  <c r="J123" i="44"/>
  <c r="J124" i="44"/>
  <c r="I119" i="44"/>
  <c r="I125" i="44"/>
  <c r="I125" i="43"/>
  <c r="H119" i="44"/>
  <c r="H125" i="44"/>
  <c r="H125" i="43"/>
  <c r="G119" i="44"/>
  <c r="G125" i="44"/>
  <c r="G125" i="43"/>
  <c r="F119" i="44"/>
  <c r="F125" i="44"/>
  <c r="F125" i="43"/>
  <c r="E119" i="44"/>
  <c r="D119" i="44"/>
  <c r="J124" i="43"/>
  <c r="I124" i="43"/>
  <c r="H124" i="43"/>
  <c r="G124" i="43"/>
  <c r="F124" i="43"/>
  <c r="E124" i="43"/>
  <c r="D124" i="43"/>
  <c r="J123" i="43"/>
  <c r="I123" i="43"/>
  <c r="H123" i="43"/>
  <c r="G123" i="43"/>
  <c r="F123" i="43"/>
  <c r="E123" i="43"/>
  <c r="D123" i="43"/>
  <c r="J122" i="43"/>
  <c r="I122" i="43"/>
  <c r="H122" i="43"/>
  <c r="G122" i="43"/>
  <c r="F122" i="43"/>
  <c r="E122" i="43"/>
  <c r="D122" i="43"/>
  <c r="J121" i="43"/>
  <c r="I121" i="43"/>
  <c r="H121" i="43"/>
  <c r="G121" i="43"/>
  <c r="F121" i="43"/>
  <c r="E121" i="43"/>
  <c r="D121" i="43"/>
  <c r="I120" i="43"/>
  <c r="H120" i="43"/>
  <c r="G120" i="43"/>
  <c r="F120" i="43"/>
  <c r="J119" i="43"/>
  <c r="I119" i="43"/>
  <c r="H119" i="43"/>
  <c r="G119" i="43"/>
  <c r="F119" i="43"/>
  <c r="E119" i="43"/>
  <c r="D119" i="43"/>
  <c r="J118" i="43"/>
  <c r="I118" i="43"/>
  <c r="H118" i="43"/>
  <c r="G118" i="43"/>
  <c r="F118" i="43"/>
  <c r="E118" i="43"/>
  <c r="D118" i="43"/>
  <c r="J117" i="43"/>
  <c r="I117" i="43"/>
  <c r="H117" i="43"/>
  <c r="G117" i="43"/>
  <c r="F117" i="43"/>
  <c r="E117" i="43"/>
  <c r="D117" i="43"/>
  <c r="J116" i="43"/>
  <c r="I116" i="43"/>
  <c r="H116" i="43"/>
  <c r="G116" i="43"/>
  <c r="F116" i="43"/>
  <c r="E116" i="43"/>
  <c r="D116" i="43"/>
  <c r="D99" i="43"/>
  <c r="F102" i="44"/>
  <c r="F108" i="44"/>
  <c r="F114" i="44"/>
  <c r="F114" i="43"/>
  <c r="E102" i="44"/>
  <c r="E114" i="44"/>
  <c r="C87" i="39"/>
  <c r="E108" i="44"/>
  <c r="J113" i="44"/>
  <c r="J113" i="43"/>
  <c r="I113" i="43"/>
  <c r="H113" i="43"/>
  <c r="G113" i="43"/>
  <c r="F113" i="43"/>
  <c r="E113" i="43"/>
  <c r="D113" i="43"/>
  <c r="J112" i="44"/>
  <c r="J112" i="43"/>
  <c r="I112" i="43"/>
  <c r="H112" i="43"/>
  <c r="G112" i="43"/>
  <c r="F112" i="43"/>
  <c r="E112" i="43"/>
  <c r="D112" i="43"/>
  <c r="J111" i="43"/>
  <c r="I111" i="44"/>
  <c r="I111" i="43"/>
  <c r="H111" i="43"/>
  <c r="G111" i="43"/>
  <c r="F111" i="43"/>
  <c r="E111" i="43"/>
  <c r="D111" i="43"/>
  <c r="J110" i="43"/>
  <c r="I110" i="43"/>
  <c r="H110" i="44"/>
  <c r="H110" i="43"/>
  <c r="G110" i="43"/>
  <c r="F110" i="43"/>
  <c r="E110" i="43"/>
  <c r="D110" i="43"/>
  <c r="J109" i="43"/>
  <c r="I109" i="43"/>
  <c r="H109" i="43"/>
  <c r="G109" i="44"/>
  <c r="G109" i="43"/>
  <c r="F109" i="43"/>
  <c r="E109" i="43"/>
  <c r="D109" i="43"/>
  <c r="F108" i="43"/>
  <c r="E108" i="43"/>
  <c r="I107" i="43"/>
  <c r="H107" i="43"/>
  <c r="G107" i="43"/>
  <c r="F107" i="43"/>
  <c r="E107" i="43"/>
  <c r="I106" i="43"/>
  <c r="H106" i="43"/>
  <c r="G106" i="43"/>
  <c r="F106" i="43"/>
  <c r="E106" i="43"/>
  <c r="H105" i="43"/>
  <c r="G105" i="43"/>
  <c r="F105" i="43"/>
  <c r="E105" i="43"/>
  <c r="I104" i="43"/>
  <c r="G104" i="43"/>
  <c r="F104" i="43"/>
  <c r="E104" i="43"/>
  <c r="I103" i="43"/>
  <c r="H103" i="43"/>
  <c r="F103" i="43"/>
  <c r="E103" i="43"/>
  <c r="J99" i="44"/>
  <c r="J100" i="44"/>
  <c r="J102" i="44"/>
  <c r="J101" i="44"/>
  <c r="I102" i="44"/>
  <c r="I102" i="43"/>
  <c r="H102" i="44"/>
  <c r="H102" i="43"/>
  <c r="G102" i="44"/>
  <c r="G102" i="43"/>
  <c r="F102" i="43"/>
  <c r="D102" i="44"/>
  <c r="J101" i="43"/>
  <c r="I101" i="43"/>
  <c r="H101" i="43"/>
  <c r="G101" i="43"/>
  <c r="F101" i="43"/>
  <c r="E101" i="43"/>
  <c r="D101" i="43"/>
  <c r="I100" i="43"/>
  <c r="H100" i="43"/>
  <c r="G100" i="43"/>
  <c r="F100" i="43"/>
  <c r="E100" i="43"/>
  <c r="D100" i="43"/>
  <c r="J99" i="43"/>
  <c r="I99" i="43"/>
  <c r="H99" i="43"/>
  <c r="G99" i="43"/>
  <c r="F99" i="43"/>
  <c r="E99" i="43"/>
  <c r="J95" i="44"/>
  <c r="J96" i="44"/>
  <c r="J97" i="44"/>
  <c r="J97" i="43"/>
  <c r="I91" i="44"/>
  <c r="I94" i="44"/>
  <c r="I97" i="44"/>
  <c r="I97" i="43"/>
  <c r="H91" i="44"/>
  <c r="H93" i="44"/>
  <c r="H97" i="44"/>
  <c r="H97" i="43"/>
  <c r="G91" i="44"/>
  <c r="G92" i="44"/>
  <c r="G97" i="44"/>
  <c r="G97" i="43"/>
  <c r="F91" i="44"/>
  <c r="F97" i="44"/>
  <c r="F97" i="43"/>
  <c r="E91" i="44"/>
  <c r="E97" i="44"/>
  <c r="E97" i="43"/>
  <c r="D91" i="44"/>
  <c r="D97" i="44"/>
  <c r="D97" i="43"/>
  <c r="J96" i="43"/>
  <c r="I96" i="43"/>
  <c r="H96" i="43"/>
  <c r="G96" i="43"/>
  <c r="F96" i="43"/>
  <c r="E96" i="43"/>
  <c r="D96" i="43"/>
  <c r="J95" i="43"/>
  <c r="I95" i="43"/>
  <c r="H95" i="43"/>
  <c r="G95" i="43"/>
  <c r="F95" i="43"/>
  <c r="E95" i="43"/>
  <c r="D95" i="43"/>
  <c r="J94" i="43"/>
  <c r="I94" i="43"/>
  <c r="H94" i="43"/>
  <c r="G94" i="43"/>
  <c r="F94" i="43"/>
  <c r="E94" i="43"/>
  <c r="D94" i="43"/>
  <c r="J93" i="43"/>
  <c r="I93" i="43"/>
  <c r="H93" i="43"/>
  <c r="G93" i="43"/>
  <c r="F93" i="43"/>
  <c r="E93" i="43"/>
  <c r="D93" i="43"/>
  <c r="J92" i="43"/>
  <c r="I92" i="43"/>
  <c r="H92" i="43"/>
  <c r="G92" i="43"/>
  <c r="F92" i="43"/>
  <c r="E92" i="43"/>
  <c r="D92" i="43"/>
  <c r="J91" i="43"/>
  <c r="I91" i="43"/>
  <c r="H91" i="43"/>
  <c r="G91" i="43"/>
  <c r="F91" i="43"/>
  <c r="E91" i="43"/>
  <c r="D91" i="43"/>
  <c r="J90" i="43"/>
  <c r="I90" i="43"/>
  <c r="H90" i="43"/>
  <c r="G90" i="43"/>
  <c r="F90" i="43"/>
  <c r="E90" i="43"/>
  <c r="D90" i="43"/>
  <c r="J89" i="43"/>
  <c r="I89" i="43"/>
  <c r="H89" i="43"/>
  <c r="G89" i="43"/>
  <c r="F89" i="43"/>
  <c r="E89" i="43"/>
  <c r="D89" i="43"/>
  <c r="J88" i="43"/>
  <c r="I88" i="43"/>
  <c r="H88" i="43"/>
  <c r="G88" i="43"/>
  <c r="F88" i="43"/>
  <c r="E88" i="43"/>
  <c r="D88" i="43"/>
  <c r="J77" i="44"/>
  <c r="J80" i="44"/>
  <c r="J84" i="44"/>
  <c r="J85" i="44"/>
  <c r="J86" i="44"/>
  <c r="J86" i="43"/>
  <c r="I80" i="44"/>
  <c r="I83" i="44"/>
  <c r="I86" i="44"/>
  <c r="I86" i="43"/>
  <c r="H80" i="44"/>
  <c r="H82" i="44"/>
  <c r="H86" i="44"/>
  <c r="H86" i="43"/>
  <c r="G80" i="44"/>
  <c r="G81" i="44"/>
  <c r="G86" i="44"/>
  <c r="G86" i="43"/>
  <c r="F79" i="44"/>
  <c r="F80" i="44"/>
  <c r="F86" i="44"/>
  <c r="F86" i="43"/>
  <c r="E78" i="44"/>
  <c r="E80" i="44"/>
  <c r="E86" i="44"/>
  <c r="E86" i="43"/>
  <c r="D80" i="44"/>
  <c r="D86" i="44"/>
  <c r="D86" i="43"/>
  <c r="J85" i="43"/>
  <c r="I85" i="43"/>
  <c r="H85" i="43"/>
  <c r="G85" i="43"/>
  <c r="F85" i="43"/>
  <c r="E85" i="43"/>
  <c r="D85" i="43"/>
  <c r="J84" i="43"/>
  <c r="I84" i="43"/>
  <c r="H84" i="43"/>
  <c r="G84" i="43"/>
  <c r="F84" i="43"/>
  <c r="E84" i="43"/>
  <c r="D84" i="43"/>
  <c r="J83" i="43"/>
  <c r="I83" i="43"/>
  <c r="H83" i="43"/>
  <c r="G83" i="43"/>
  <c r="F83" i="43"/>
  <c r="E83" i="43"/>
  <c r="D83" i="43"/>
  <c r="J82" i="43"/>
  <c r="I82" i="43"/>
  <c r="H82" i="43"/>
  <c r="G82" i="43"/>
  <c r="F82" i="43"/>
  <c r="E82" i="43"/>
  <c r="D82" i="43"/>
  <c r="J81" i="43"/>
  <c r="I81" i="43"/>
  <c r="H81" i="43"/>
  <c r="G81" i="43"/>
  <c r="F81" i="43"/>
  <c r="E81" i="43"/>
  <c r="D81" i="43"/>
  <c r="J80" i="43"/>
  <c r="I80" i="43"/>
  <c r="H80" i="43"/>
  <c r="G80" i="43"/>
  <c r="F80" i="43"/>
  <c r="E80" i="43"/>
  <c r="D80" i="43"/>
  <c r="J79" i="43"/>
  <c r="I79" i="43"/>
  <c r="H79" i="43"/>
  <c r="G79" i="43"/>
  <c r="F79" i="43"/>
  <c r="E79" i="43"/>
  <c r="D79" i="43"/>
  <c r="J78" i="43"/>
  <c r="I78" i="43"/>
  <c r="H78" i="43"/>
  <c r="G78" i="43"/>
  <c r="F78" i="43"/>
  <c r="E78" i="43"/>
  <c r="D78" i="43"/>
  <c r="J77" i="43"/>
  <c r="I77" i="43"/>
  <c r="H77" i="43"/>
  <c r="G77" i="43"/>
  <c r="F77" i="43"/>
  <c r="E77" i="43"/>
  <c r="D77" i="43"/>
  <c r="J74" i="44"/>
  <c r="J74" i="43"/>
  <c r="I74" i="43"/>
  <c r="H74" i="43"/>
  <c r="G74" i="43"/>
  <c r="F74" i="43"/>
  <c r="E74" i="43"/>
  <c r="D74" i="43"/>
  <c r="I73" i="43"/>
  <c r="H73" i="43"/>
  <c r="G73" i="43"/>
  <c r="F73" i="43"/>
  <c r="D73" i="43"/>
  <c r="I72" i="43"/>
  <c r="H72" i="43"/>
  <c r="F72" i="43"/>
  <c r="E72" i="43"/>
  <c r="D72" i="43"/>
  <c r="G65" i="44"/>
  <c r="J65" i="44"/>
  <c r="H66" i="44"/>
  <c r="J66" i="44"/>
  <c r="I67" i="44"/>
  <c r="J67" i="44"/>
  <c r="J68" i="44"/>
  <c r="J69" i="44"/>
  <c r="J70" i="44"/>
  <c r="J70" i="43"/>
  <c r="I70" i="44"/>
  <c r="I70" i="43"/>
  <c r="H70" i="44"/>
  <c r="H70" i="43"/>
  <c r="G70" i="44"/>
  <c r="G70" i="43"/>
  <c r="F70" i="43"/>
  <c r="E70" i="43"/>
  <c r="D70" i="44"/>
  <c r="D70" i="43"/>
  <c r="J69" i="43"/>
  <c r="I69" i="43"/>
  <c r="H69" i="43"/>
  <c r="G69" i="43"/>
  <c r="F69" i="43"/>
  <c r="E69" i="43"/>
  <c r="D69" i="43"/>
  <c r="J68" i="43"/>
  <c r="I68" i="43"/>
  <c r="H68" i="43"/>
  <c r="G68" i="43"/>
  <c r="F68" i="43"/>
  <c r="E68" i="43"/>
  <c r="D68" i="43"/>
  <c r="J67" i="43"/>
  <c r="I67" i="43"/>
  <c r="H67" i="43"/>
  <c r="G67" i="43"/>
  <c r="F67" i="43"/>
  <c r="E67" i="43"/>
  <c r="D67" i="43"/>
  <c r="J66" i="43"/>
  <c r="I66" i="43"/>
  <c r="H66" i="43"/>
  <c r="G66" i="43"/>
  <c r="F66" i="43"/>
  <c r="E66" i="43"/>
  <c r="D66" i="43"/>
  <c r="J65" i="43"/>
  <c r="I65" i="43"/>
  <c r="H65" i="43"/>
  <c r="G65" i="43"/>
  <c r="F65" i="43"/>
  <c r="E65" i="43"/>
  <c r="D65" i="43"/>
  <c r="G58" i="44"/>
  <c r="J58" i="44"/>
  <c r="H59" i="44"/>
  <c r="J59" i="44"/>
  <c r="I60" i="44"/>
  <c r="J60" i="44"/>
  <c r="J61" i="44"/>
  <c r="J62" i="44"/>
  <c r="J63" i="44"/>
  <c r="J63" i="43"/>
  <c r="I63" i="44"/>
  <c r="I63" i="43"/>
  <c r="H63" i="44"/>
  <c r="H63" i="43"/>
  <c r="G63" i="44"/>
  <c r="G63" i="43"/>
  <c r="F63" i="43"/>
  <c r="E63" i="43"/>
  <c r="D63" i="44"/>
  <c r="D63" i="43"/>
  <c r="J62" i="43"/>
  <c r="I62" i="43"/>
  <c r="H62" i="43"/>
  <c r="G62" i="43"/>
  <c r="F62" i="43"/>
  <c r="E62" i="43"/>
  <c r="D62" i="43"/>
  <c r="J61" i="43"/>
  <c r="I61" i="43"/>
  <c r="H61" i="43"/>
  <c r="G61" i="43"/>
  <c r="F61" i="43"/>
  <c r="E61" i="43"/>
  <c r="D61" i="43"/>
  <c r="J60" i="43"/>
  <c r="I60" i="43"/>
  <c r="H60" i="43"/>
  <c r="G60" i="43"/>
  <c r="F60" i="43"/>
  <c r="E60" i="43"/>
  <c r="D60" i="43"/>
  <c r="J59" i="43"/>
  <c r="I59" i="43"/>
  <c r="H59" i="43"/>
  <c r="G59" i="43"/>
  <c r="F59" i="43"/>
  <c r="E59" i="43"/>
  <c r="D59" i="43"/>
  <c r="J58" i="43"/>
  <c r="I58" i="43"/>
  <c r="H58" i="43"/>
  <c r="G58" i="43"/>
  <c r="F58" i="43"/>
  <c r="E58" i="43"/>
  <c r="D58" i="43"/>
  <c r="G51" i="44"/>
  <c r="J51" i="44"/>
  <c r="H52" i="44"/>
  <c r="J52" i="44"/>
  <c r="I53" i="44"/>
  <c r="J53" i="44"/>
  <c r="J54" i="44"/>
  <c r="J55" i="44"/>
  <c r="J56" i="44"/>
  <c r="J56" i="43"/>
  <c r="I56" i="44"/>
  <c r="I56" i="43"/>
  <c r="H56" i="44"/>
  <c r="H56" i="43"/>
  <c r="G56" i="44"/>
  <c r="G56" i="43"/>
  <c r="F56" i="43"/>
  <c r="E56" i="43"/>
  <c r="D56" i="44"/>
  <c r="D56" i="43"/>
  <c r="J55" i="43"/>
  <c r="I55" i="43"/>
  <c r="H55" i="43"/>
  <c r="G55" i="43"/>
  <c r="F55" i="43"/>
  <c r="E55" i="43"/>
  <c r="D55" i="43"/>
  <c r="J54" i="43"/>
  <c r="I54" i="43"/>
  <c r="H54" i="43"/>
  <c r="G54" i="43"/>
  <c r="F54" i="43"/>
  <c r="E54" i="43"/>
  <c r="D54" i="43"/>
  <c r="J53" i="43"/>
  <c r="I53" i="43"/>
  <c r="H53" i="43"/>
  <c r="G53" i="43"/>
  <c r="F53" i="43"/>
  <c r="E53" i="43"/>
  <c r="D53" i="43"/>
  <c r="J52" i="43"/>
  <c r="I52" i="43"/>
  <c r="H52" i="43"/>
  <c r="G52" i="43"/>
  <c r="F52" i="43"/>
  <c r="E52" i="43"/>
  <c r="D52" i="43"/>
  <c r="J51" i="43"/>
  <c r="I51" i="43"/>
  <c r="H51" i="43"/>
  <c r="G51" i="43"/>
  <c r="F51" i="43"/>
  <c r="E51" i="43"/>
  <c r="D51" i="43"/>
  <c r="J49" i="43"/>
  <c r="I49" i="43"/>
  <c r="H49" i="43"/>
  <c r="G49" i="43"/>
  <c r="F49" i="43"/>
  <c r="E49" i="43"/>
  <c r="D49" i="43"/>
  <c r="J48" i="43"/>
  <c r="I48" i="43"/>
  <c r="H48" i="43"/>
  <c r="G48" i="43"/>
  <c r="F48" i="43"/>
  <c r="E48" i="43"/>
  <c r="D48" i="43"/>
  <c r="J47" i="43"/>
  <c r="I47" i="43"/>
  <c r="H47" i="43"/>
  <c r="G47" i="43"/>
  <c r="F47" i="43"/>
  <c r="E47" i="43"/>
  <c r="D47" i="43"/>
  <c r="J46" i="43"/>
  <c r="I46" i="43"/>
  <c r="H46" i="43"/>
  <c r="G46" i="43"/>
  <c r="F46" i="43"/>
  <c r="E46" i="43"/>
  <c r="D46" i="43"/>
  <c r="J45" i="43"/>
  <c r="I45" i="43"/>
  <c r="H45" i="43"/>
  <c r="G45" i="43"/>
  <c r="F45" i="43"/>
  <c r="E45" i="43"/>
  <c r="D45" i="43"/>
  <c r="J44" i="43"/>
  <c r="I44" i="43"/>
  <c r="H44" i="43"/>
  <c r="G44" i="43"/>
  <c r="F44" i="43"/>
  <c r="E44" i="43"/>
  <c r="D44" i="43"/>
  <c r="J42" i="43"/>
  <c r="I42" i="43"/>
  <c r="H42" i="43"/>
  <c r="G42" i="43"/>
  <c r="F42" i="43"/>
  <c r="E42" i="43"/>
  <c r="D42" i="43"/>
  <c r="J41" i="43"/>
  <c r="I41" i="43"/>
  <c r="H41" i="43"/>
  <c r="G41" i="43"/>
  <c r="F41" i="43"/>
  <c r="E41" i="43"/>
  <c r="D41" i="43"/>
  <c r="J40" i="43"/>
  <c r="I40" i="43"/>
  <c r="H40" i="43"/>
  <c r="G40" i="43"/>
  <c r="F40" i="43"/>
  <c r="E40" i="43"/>
  <c r="D40" i="43"/>
  <c r="J39" i="43"/>
  <c r="I39" i="43"/>
  <c r="H39" i="43"/>
  <c r="G39" i="43"/>
  <c r="F39" i="43"/>
  <c r="E39" i="43"/>
  <c r="D39" i="43"/>
  <c r="J38" i="43"/>
  <c r="I38" i="43"/>
  <c r="H38" i="43"/>
  <c r="G38" i="43"/>
  <c r="F38" i="43"/>
  <c r="E38" i="43"/>
  <c r="D38" i="43"/>
  <c r="J37" i="43"/>
  <c r="I37" i="43"/>
  <c r="H37" i="43"/>
  <c r="G37" i="43"/>
  <c r="F37" i="43"/>
  <c r="E37" i="43"/>
  <c r="D37" i="43"/>
  <c r="G30" i="44"/>
  <c r="J30" i="44"/>
  <c r="H31" i="44"/>
  <c r="J31" i="44"/>
  <c r="I32" i="44"/>
  <c r="J32" i="44"/>
  <c r="J33" i="44"/>
  <c r="J34" i="44"/>
  <c r="J35" i="44"/>
  <c r="J35" i="43"/>
  <c r="I35" i="44"/>
  <c r="I35" i="43"/>
  <c r="H35" i="44"/>
  <c r="H35" i="43"/>
  <c r="G35" i="44"/>
  <c r="G35" i="43"/>
  <c r="F35" i="43"/>
  <c r="E35" i="43"/>
  <c r="D35" i="44"/>
  <c r="D35" i="43"/>
  <c r="J34" i="43"/>
  <c r="I34" i="43"/>
  <c r="H34" i="43"/>
  <c r="G34" i="43"/>
  <c r="F34" i="43"/>
  <c r="E34" i="43"/>
  <c r="D34" i="43"/>
  <c r="J33" i="43"/>
  <c r="I33" i="43"/>
  <c r="H33" i="43"/>
  <c r="G33" i="43"/>
  <c r="F33" i="43"/>
  <c r="E33" i="43"/>
  <c r="D33" i="43"/>
  <c r="J32" i="43"/>
  <c r="I32" i="43"/>
  <c r="H32" i="43"/>
  <c r="G32" i="43"/>
  <c r="F32" i="43"/>
  <c r="E32" i="43"/>
  <c r="D32" i="43"/>
  <c r="J31" i="43"/>
  <c r="I31" i="43"/>
  <c r="H31" i="43"/>
  <c r="G31" i="43"/>
  <c r="F31" i="43"/>
  <c r="E31" i="43"/>
  <c r="D31" i="43"/>
  <c r="J30" i="43"/>
  <c r="I30" i="43"/>
  <c r="H30" i="43"/>
  <c r="G30" i="43"/>
  <c r="F30" i="43"/>
  <c r="E30" i="43"/>
  <c r="D30" i="43"/>
  <c r="J19" i="44"/>
  <c r="E20" i="44"/>
  <c r="J20" i="44"/>
  <c r="J21" i="44"/>
  <c r="J22" i="44"/>
  <c r="J26" i="44"/>
  <c r="J27" i="44"/>
  <c r="J28" i="44"/>
  <c r="J28" i="43"/>
  <c r="I22" i="44"/>
  <c r="I25" i="44"/>
  <c r="I28" i="44"/>
  <c r="I28" i="43"/>
  <c r="H22" i="44"/>
  <c r="H24" i="44"/>
  <c r="H28" i="44"/>
  <c r="H28" i="43"/>
  <c r="G22" i="44"/>
  <c r="G23" i="44"/>
  <c r="G28" i="44"/>
  <c r="G28" i="43"/>
  <c r="F22" i="44"/>
  <c r="F28" i="44"/>
  <c r="F28" i="43"/>
  <c r="E22" i="44"/>
  <c r="E28" i="44"/>
  <c r="E28" i="43"/>
  <c r="D22" i="44"/>
  <c r="D28" i="44"/>
  <c r="D28" i="43"/>
  <c r="J27" i="43"/>
  <c r="I27" i="43"/>
  <c r="H27" i="43"/>
  <c r="G27" i="43"/>
  <c r="F27" i="43"/>
  <c r="E27" i="43"/>
  <c r="D27" i="43"/>
  <c r="J26" i="43"/>
  <c r="I26" i="43"/>
  <c r="H26" i="43"/>
  <c r="G26" i="43"/>
  <c r="F26" i="43"/>
  <c r="E26" i="43"/>
  <c r="D26" i="43"/>
  <c r="J25" i="43"/>
  <c r="I25" i="43"/>
  <c r="H25" i="43"/>
  <c r="G25" i="43"/>
  <c r="F25" i="43"/>
  <c r="E25" i="43"/>
  <c r="D25" i="43"/>
  <c r="J24" i="43"/>
  <c r="I24" i="43"/>
  <c r="H24" i="43"/>
  <c r="G24" i="43"/>
  <c r="F24" i="43"/>
  <c r="E24" i="43"/>
  <c r="D24" i="43"/>
  <c r="J23" i="43"/>
  <c r="I23" i="43"/>
  <c r="H23" i="43"/>
  <c r="G23" i="43"/>
  <c r="F23" i="43"/>
  <c r="E23" i="43"/>
  <c r="D23" i="43"/>
  <c r="J22" i="43"/>
  <c r="I22" i="43"/>
  <c r="H22" i="43"/>
  <c r="G22" i="43"/>
  <c r="F22" i="43"/>
  <c r="E22" i="43"/>
  <c r="D22" i="43"/>
  <c r="J21" i="43"/>
  <c r="I21" i="43"/>
  <c r="H21" i="43"/>
  <c r="G21" i="43"/>
  <c r="F21" i="43"/>
  <c r="E21" i="43"/>
  <c r="D21" i="43"/>
  <c r="J20" i="43"/>
  <c r="I20" i="43"/>
  <c r="H20" i="43"/>
  <c r="G20" i="43"/>
  <c r="F20" i="43"/>
  <c r="E20" i="43"/>
  <c r="D20" i="43"/>
  <c r="J19" i="43"/>
  <c r="I19" i="43"/>
  <c r="H19" i="43"/>
  <c r="G19" i="43"/>
  <c r="F19" i="43"/>
  <c r="E19" i="43"/>
  <c r="D19" i="43"/>
  <c r="J15" i="44"/>
  <c r="J16" i="44"/>
  <c r="J17" i="44"/>
  <c r="J17" i="43"/>
  <c r="I14" i="44"/>
  <c r="I17" i="44"/>
  <c r="I17" i="43"/>
  <c r="H13" i="44"/>
  <c r="H17" i="44"/>
  <c r="H17" i="43"/>
  <c r="G12" i="44"/>
  <c r="G17" i="44"/>
  <c r="G17" i="43"/>
  <c r="F10" i="44"/>
  <c r="F11" i="44"/>
  <c r="F17" i="44"/>
  <c r="F17" i="43"/>
  <c r="E11" i="44"/>
  <c r="E17" i="44"/>
  <c r="D11" i="44"/>
  <c r="D17" i="44"/>
  <c r="J16" i="43"/>
  <c r="I16" i="43"/>
  <c r="H16" i="43"/>
  <c r="G16" i="43"/>
  <c r="F16" i="43"/>
  <c r="E16" i="43"/>
  <c r="D16" i="43"/>
  <c r="J15" i="43"/>
  <c r="I15" i="43"/>
  <c r="H15" i="43"/>
  <c r="G15" i="43"/>
  <c r="F15" i="43"/>
  <c r="E15" i="43"/>
  <c r="D15" i="43"/>
  <c r="J14" i="43"/>
  <c r="I14" i="43"/>
  <c r="H14" i="43"/>
  <c r="G14" i="43"/>
  <c r="F14" i="43"/>
  <c r="E14" i="43"/>
  <c r="D14" i="43"/>
  <c r="J13" i="43"/>
  <c r="I13" i="43"/>
  <c r="H13" i="43"/>
  <c r="G13" i="43"/>
  <c r="F13" i="43"/>
  <c r="E13" i="43"/>
  <c r="D13" i="43"/>
  <c r="J12" i="43"/>
  <c r="I12" i="43"/>
  <c r="H12" i="43"/>
  <c r="G12" i="43"/>
  <c r="F12" i="43"/>
  <c r="E12" i="43"/>
  <c r="D12" i="43"/>
  <c r="J11" i="43"/>
  <c r="I11" i="43"/>
  <c r="H11" i="43"/>
  <c r="G11" i="43"/>
  <c r="F11" i="43"/>
  <c r="D11" i="43"/>
  <c r="J10" i="43"/>
  <c r="I10" i="43"/>
  <c r="H10" i="43"/>
  <c r="G10" i="43"/>
  <c r="F10" i="43"/>
  <c r="E10" i="43"/>
  <c r="D10" i="43"/>
  <c r="J9" i="43"/>
  <c r="I9" i="43"/>
  <c r="H9" i="43"/>
  <c r="G9" i="43"/>
  <c r="F9" i="43"/>
  <c r="E9" i="43"/>
  <c r="D9" i="43"/>
  <c r="G94" i="38"/>
  <c r="F94" i="38"/>
  <c r="E94" i="38"/>
  <c r="D94" i="38"/>
  <c r="C94" i="38"/>
  <c r="G90" i="39"/>
  <c r="G90" i="38"/>
  <c r="F90" i="39"/>
  <c r="F90" i="38"/>
  <c r="E90" i="39"/>
  <c r="E90" i="38"/>
  <c r="D90" i="39"/>
  <c r="D90" i="38"/>
  <c r="C90" i="39"/>
  <c r="C90" i="38"/>
  <c r="G89" i="39"/>
  <c r="G89" i="38"/>
  <c r="F89" i="39"/>
  <c r="F89" i="38"/>
  <c r="E89" i="39"/>
  <c r="E89" i="38"/>
  <c r="D89" i="39"/>
  <c r="D89" i="38"/>
  <c r="C89" i="39"/>
  <c r="C89" i="38"/>
  <c r="G88" i="39"/>
  <c r="G88" i="38"/>
  <c r="F88" i="39"/>
  <c r="F88" i="38"/>
  <c r="E88" i="39"/>
  <c r="E88" i="38"/>
  <c r="D88" i="39"/>
  <c r="D88" i="38"/>
  <c r="D87" i="39"/>
  <c r="D87" i="38"/>
  <c r="G86" i="39"/>
  <c r="G86" i="38"/>
  <c r="F86" i="39"/>
  <c r="F86" i="38"/>
  <c r="E86" i="39"/>
  <c r="E86" i="38"/>
  <c r="D86" i="39"/>
  <c r="D86" i="38"/>
  <c r="C86" i="39"/>
  <c r="C86" i="38"/>
  <c r="G85" i="39"/>
  <c r="G85" i="38"/>
  <c r="F85" i="39"/>
  <c r="F85" i="38"/>
  <c r="E85" i="39"/>
  <c r="E85" i="38"/>
  <c r="D85" i="39"/>
  <c r="D85" i="38"/>
  <c r="C85" i="39"/>
  <c r="C85" i="38"/>
  <c r="G83" i="39"/>
  <c r="G83" i="38"/>
  <c r="F83" i="39"/>
  <c r="F83" i="38"/>
  <c r="E83" i="39"/>
  <c r="E83" i="38"/>
  <c r="D83" i="39"/>
  <c r="D83" i="38"/>
  <c r="C83" i="39"/>
  <c r="C83" i="38"/>
  <c r="G82" i="39"/>
  <c r="G82" i="38"/>
  <c r="F82" i="39"/>
  <c r="F82" i="38"/>
  <c r="E82" i="39"/>
  <c r="E82" i="38"/>
  <c r="D82" i="39"/>
  <c r="D82" i="38"/>
  <c r="C82" i="39"/>
  <c r="G66" i="38"/>
  <c r="F66" i="38"/>
  <c r="E66" i="38"/>
  <c r="D66" i="38"/>
  <c r="C66" i="38"/>
  <c r="O60" i="2"/>
  <c r="N60" i="2"/>
  <c r="M60" i="2"/>
  <c r="L60" i="2"/>
  <c r="K60" i="2"/>
  <c r="J60" i="2"/>
  <c r="I60" i="2"/>
  <c r="H60" i="2"/>
  <c r="G60" i="2"/>
  <c r="F60" i="2"/>
  <c r="O52" i="2"/>
  <c r="N52" i="2"/>
  <c r="M52" i="2"/>
  <c r="L52" i="2"/>
  <c r="K52" i="2"/>
  <c r="O51" i="2"/>
  <c r="N51" i="2"/>
  <c r="M51" i="2"/>
  <c r="L51" i="2"/>
  <c r="K51" i="2"/>
  <c r="O50" i="2"/>
  <c r="N50" i="2"/>
  <c r="M50" i="2"/>
  <c r="L50" i="2"/>
  <c r="K50" i="2"/>
  <c r="O47" i="2"/>
  <c r="N47" i="2"/>
  <c r="N47" i="51" s="1"/>
  <c r="M47" i="2"/>
  <c r="M47" i="51" s="1"/>
  <c r="L47" i="2"/>
  <c r="K47" i="2"/>
  <c r="J47" i="2"/>
  <c r="I47" i="2"/>
  <c r="H47" i="2"/>
  <c r="G47" i="2"/>
  <c r="F47" i="2"/>
  <c r="O38" i="2"/>
  <c r="N38" i="2"/>
  <c r="M38" i="2"/>
  <c r="L38" i="2"/>
  <c r="K38" i="2"/>
  <c r="J38" i="2"/>
  <c r="I38" i="2"/>
  <c r="H38" i="2"/>
  <c r="G38" i="2"/>
  <c r="F38" i="2"/>
  <c r="O37" i="2"/>
  <c r="N37" i="2"/>
  <c r="M37" i="2"/>
  <c r="L37" i="2"/>
  <c r="K37" i="2"/>
  <c r="J37" i="2"/>
  <c r="I37" i="2"/>
  <c r="H37" i="2"/>
  <c r="G37" i="2"/>
  <c r="F37" i="2"/>
  <c r="O36" i="2"/>
  <c r="N36" i="2"/>
  <c r="M36" i="2"/>
  <c r="L36" i="2"/>
  <c r="K36" i="2"/>
  <c r="J36" i="2"/>
  <c r="I36" i="2"/>
  <c r="H36" i="2"/>
  <c r="G36" i="2"/>
  <c r="F36" i="2"/>
  <c r="O30" i="2"/>
  <c r="O30" i="51"/>
  <c r="N30" i="2"/>
  <c r="M30" i="2"/>
  <c r="L30" i="2"/>
  <c r="K30" i="2"/>
  <c r="K30" i="51"/>
  <c r="J30" i="2"/>
  <c r="I30" i="2"/>
  <c r="H30" i="2"/>
  <c r="G30" i="2"/>
  <c r="F30" i="2"/>
  <c r="K29" i="2"/>
  <c r="J29" i="2"/>
  <c r="I29" i="2"/>
  <c r="H29" i="2"/>
  <c r="G29" i="2"/>
  <c r="F29" i="2"/>
  <c r="O28" i="2"/>
  <c r="O28" i="51"/>
  <c r="N28" i="2"/>
  <c r="M28" i="2"/>
  <c r="L28" i="2"/>
  <c r="K28" i="2"/>
  <c r="K28" i="51"/>
  <c r="J28" i="2"/>
  <c r="I28" i="2"/>
  <c r="H28" i="2"/>
  <c r="G28" i="2"/>
  <c r="F28" i="2"/>
  <c r="O27" i="2"/>
  <c r="N27" i="2"/>
  <c r="M27" i="2"/>
  <c r="M27" i="51"/>
  <c r="L27" i="2"/>
  <c r="K27" i="2"/>
  <c r="J27" i="2"/>
  <c r="I27" i="2"/>
  <c r="H27" i="2"/>
  <c r="G27" i="2"/>
  <c r="F27" i="2"/>
  <c r="O26" i="2"/>
  <c r="O26" i="51"/>
  <c r="N26" i="2"/>
  <c r="M26" i="2"/>
  <c r="L26" i="2"/>
  <c r="K26" i="2"/>
  <c r="K26" i="51"/>
  <c r="J26" i="2"/>
  <c r="I26" i="2"/>
  <c r="H26" i="2"/>
  <c r="G26" i="2"/>
  <c r="F26" i="2"/>
  <c r="O25" i="2"/>
  <c r="N25" i="2"/>
  <c r="M25" i="2"/>
  <c r="M25" i="51"/>
  <c r="L25" i="2"/>
  <c r="K25" i="2"/>
  <c r="J25" i="2"/>
  <c r="I25" i="2"/>
  <c r="H25" i="2"/>
  <c r="G25" i="2"/>
  <c r="F25" i="2"/>
  <c r="O24" i="2"/>
  <c r="O24" i="51"/>
  <c r="N24" i="2"/>
  <c r="M24" i="2"/>
  <c r="L24" i="2"/>
  <c r="K24" i="2"/>
  <c r="K24" i="51"/>
  <c r="J24" i="2"/>
  <c r="I24" i="2"/>
  <c r="H24" i="2"/>
  <c r="G24" i="2"/>
  <c r="F24" i="2"/>
  <c r="O23" i="2"/>
  <c r="N23" i="2"/>
  <c r="M23" i="2"/>
  <c r="M23" i="51"/>
  <c r="L23" i="2"/>
  <c r="K23" i="2"/>
  <c r="J23" i="2"/>
  <c r="I23" i="2"/>
  <c r="H23" i="2"/>
  <c r="G23" i="2"/>
  <c r="F23" i="2"/>
  <c r="O22" i="2"/>
  <c r="O22" i="51"/>
  <c r="N117" i="34"/>
  <c r="N22" i="2"/>
  <c r="M19" i="34"/>
  <c r="M22" i="2"/>
  <c r="M22" i="51"/>
  <c r="L117" i="34"/>
  <c r="L22" i="2"/>
  <c r="K22" i="2"/>
  <c r="K22" i="51"/>
  <c r="J117" i="34"/>
  <c r="K29" i="51"/>
  <c r="J22" i="2"/>
  <c r="I22" i="2"/>
  <c r="H22" i="2"/>
  <c r="G22" i="2"/>
  <c r="F22" i="2"/>
  <c r="O17" i="2"/>
  <c r="N17" i="2"/>
  <c r="M17" i="2"/>
  <c r="L17" i="2"/>
  <c r="K17" i="2"/>
  <c r="J17" i="2"/>
  <c r="I17" i="2"/>
  <c r="H17" i="2"/>
  <c r="G17" i="2"/>
  <c r="F17" i="2"/>
  <c r="K16" i="2"/>
  <c r="K16" i="51"/>
  <c r="J16" i="2"/>
  <c r="I16" i="2"/>
  <c r="H16" i="2"/>
  <c r="G16" i="2"/>
  <c r="F16" i="2"/>
  <c r="K15" i="2"/>
  <c r="K15" i="51"/>
  <c r="J15" i="2"/>
  <c r="I15" i="2"/>
  <c r="H15" i="2"/>
  <c r="G15" i="2"/>
  <c r="F15" i="2"/>
  <c r="O14" i="2"/>
  <c r="O14" i="51"/>
  <c r="N14" i="2"/>
  <c r="N14" i="51"/>
  <c r="M14" i="2"/>
  <c r="L14" i="2"/>
  <c r="L14" i="51"/>
  <c r="K14" i="2"/>
  <c r="K14" i="51"/>
  <c r="J14" i="2"/>
  <c r="I14" i="2"/>
  <c r="H14" i="2"/>
  <c r="G14" i="2"/>
  <c r="F14" i="2"/>
  <c r="O13" i="2"/>
  <c r="N13" i="2"/>
  <c r="M13" i="2"/>
  <c r="L13" i="2"/>
  <c r="K13" i="2"/>
  <c r="O12" i="2"/>
  <c r="N12" i="2"/>
  <c r="M12" i="2"/>
  <c r="L12" i="2"/>
  <c r="K12" i="2"/>
  <c r="J12" i="2"/>
  <c r="I12" i="2"/>
  <c r="H12" i="2"/>
  <c r="G12" i="2"/>
  <c r="F12" i="2"/>
  <c r="H65" i="51"/>
  <c r="O64" i="51"/>
  <c r="N64" i="51"/>
  <c r="M64" i="51"/>
  <c r="L64" i="51"/>
  <c r="K64" i="51"/>
  <c r="J64" i="51"/>
  <c r="I64" i="51"/>
  <c r="H64" i="51"/>
  <c r="G64" i="51"/>
  <c r="F64" i="51"/>
  <c r="O60" i="51"/>
  <c r="N60" i="51"/>
  <c r="M60" i="51"/>
  <c r="L60" i="51"/>
  <c r="K60" i="51"/>
  <c r="J60" i="51"/>
  <c r="I60" i="51"/>
  <c r="H60" i="51"/>
  <c r="G60" i="51"/>
  <c r="F60" i="51"/>
  <c r="O52" i="51"/>
  <c r="N52" i="51"/>
  <c r="M52" i="51"/>
  <c r="L52" i="51"/>
  <c r="K52" i="51"/>
  <c r="O51" i="51"/>
  <c r="N51" i="51"/>
  <c r="M51" i="51"/>
  <c r="L51" i="51"/>
  <c r="K51" i="51"/>
  <c r="O50" i="51"/>
  <c r="N50" i="51"/>
  <c r="M50" i="51"/>
  <c r="L50" i="51"/>
  <c r="K50" i="51"/>
  <c r="O47" i="51"/>
  <c r="L47" i="51"/>
  <c r="K47" i="51"/>
  <c r="J47" i="51"/>
  <c r="I47" i="51"/>
  <c r="H47" i="51"/>
  <c r="G47" i="51"/>
  <c r="F47" i="51"/>
  <c r="O38" i="51"/>
  <c r="N38" i="51"/>
  <c r="M38" i="51"/>
  <c r="L38" i="51"/>
  <c r="K38" i="51"/>
  <c r="J38" i="51"/>
  <c r="I38" i="51"/>
  <c r="H38" i="51"/>
  <c r="G38" i="51"/>
  <c r="F38" i="51"/>
  <c r="O37" i="51"/>
  <c r="N37" i="51"/>
  <c r="M37" i="51"/>
  <c r="L37" i="51"/>
  <c r="K37" i="51"/>
  <c r="J37" i="51"/>
  <c r="I37" i="51"/>
  <c r="H37" i="51"/>
  <c r="G37" i="51"/>
  <c r="F37" i="51"/>
  <c r="O36" i="51"/>
  <c r="N36" i="51"/>
  <c r="M36" i="51"/>
  <c r="L36" i="51"/>
  <c r="K36" i="51"/>
  <c r="J36" i="51"/>
  <c r="I36" i="51"/>
  <c r="H36" i="51"/>
  <c r="G36" i="51"/>
  <c r="F36" i="51"/>
  <c r="N30" i="51"/>
  <c r="M30" i="51"/>
  <c r="L30" i="51"/>
  <c r="J30" i="51"/>
  <c r="I30" i="51"/>
  <c r="H30" i="51"/>
  <c r="G30" i="51"/>
  <c r="F30" i="51"/>
  <c r="J29" i="51"/>
  <c r="I29" i="51"/>
  <c r="H29" i="51"/>
  <c r="G29" i="51"/>
  <c r="F29" i="51"/>
  <c r="N28" i="51"/>
  <c r="M28" i="51"/>
  <c r="L28" i="51"/>
  <c r="J28" i="51"/>
  <c r="I28" i="51"/>
  <c r="H28" i="51"/>
  <c r="G28" i="51"/>
  <c r="F28" i="51"/>
  <c r="O27" i="51"/>
  <c r="N27" i="51"/>
  <c r="L27" i="51"/>
  <c r="K27" i="51"/>
  <c r="J27" i="51"/>
  <c r="I27" i="51"/>
  <c r="H27" i="51"/>
  <c r="G27" i="51"/>
  <c r="F27" i="51"/>
  <c r="N26" i="51"/>
  <c r="M26" i="51"/>
  <c r="L26" i="51"/>
  <c r="J26" i="51"/>
  <c r="I26" i="51"/>
  <c r="H26" i="51"/>
  <c r="G26" i="51"/>
  <c r="F26" i="51"/>
  <c r="O25" i="51"/>
  <c r="N25" i="51"/>
  <c r="L25" i="51"/>
  <c r="K25" i="51"/>
  <c r="J25" i="51"/>
  <c r="I25" i="51"/>
  <c r="H25" i="51"/>
  <c r="G25" i="51"/>
  <c r="F25" i="51"/>
  <c r="N24" i="51"/>
  <c r="M24" i="51"/>
  <c r="L24" i="51"/>
  <c r="J24" i="51"/>
  <c r="I24" i="51"/>
  <c r="H24" i="51"/>
  <c r="G24" i="51"/>
  <c r="F24" i="51"/>
  <c r="O23" i="51"/>
  <c r="N23" i="51"/>
  <c r="N31" i="10"/>
  <c r="L23" i="51"/>
  <c r="K23" i="51"/>
  <c r="J23" i="51"/>
  <c r="I23" i="51"/>
  <c r="H23" i="51"/>
  <c r="G23" i="51"/>
  <c r="F23" i="51"/>
  <c r="L22" i="51"/>
  <c r="K117" i="34"/>
  <c r="J22" i="51"/>
  <c r="I22" i="51"/>
  <c r="H22" i="51"/>
  <c r="G22" i="51"/>
  <c r="F22" i="51"/>
  <c r="O17" i="51"/>
  <c r="N17" i="51"/>
  <c r="M17" i="51"/>
  <c r="L17" i="51"/>
  <c r="K17" i="51"/>
  <c r="J17" i="51"/>
  <c r="I17" i="51"/>
  <c r="H17" i="51"/>
  <c r="G17" i="51"/>
  <c r="F17" i="51"/>
  <c r="J16" i="51"/>
  <c r="I16" i="51"/>
  <c r="H16" i="51"/>
  <c r="G16" i="51"/>
  <c r="F16" i="51"/>
  <c r="J15" i="51"/>
  <c r="I15" i="51"/>
  <c r="H15" i="51"/>
  <c r="G15" i="51"/>
  <c r="F15" i="51"/>
  <c r="M14" i="51"/>
  <c r="J14" i="51"/>
  <c r="I14" i="51"/>
  <c r="H14" i="51"/>
  <c r="G14" i="51"/>
  <c r="F14" i="51"/>
  <c r="O13" i="51"/>
  <c r="N13" i="51"/>
  <c r="M13" i="51"/>
  <c r="L13" i="51"/>
  <c r="K13" i="51"/>
  <c r="O12" i="51"/>
  <c r="N12" i="51"/>
  <c r="M12" i="51"/>
  <c r="L12" i="51"/>
  <c r="K12" i="51"/>
  <c r="J12" i="51"/>
  <c r="I12" i="51"/>
  <c r="H12" i="51"/>
  <c r="G12" i="51"/>
  <c r="F12" i="51"/>
  <c r="I23" i="34"/>
  <c r="J23" i="34"/>
  <c r="K23" i="34"/>
  <c r="L23" i="34"/>
  <c r="M23" i="34"/>
  <c r="N23" i="34"/>
  <c r="I24" i="34"/>
  <c r="J24" i="34"/>
  <c r="K24" i="34"/>
  <c r="L24" i="34"/>
  <c r="M24" i="34"/>
  <c r="N24" i="34"/>
  <c r="K19" i="34"/>
  <c r="L19" i="34"/>
  <c r="H23" i="34"/>
  <c r="A4" i="39"/>
  <c r="E114" i="34"/>
  <c r="E117" i="34"/>
  <c r="E126" i="34"/>
  <c r="E134" i="34"/>
  <c r="E138" i="34"/>
  <c r="F138" i="34"/>
  <c r="F134" i="34"/>
  <c r="F126" i="34"/>
  <c r="F117" i="34"/>
  <c r="F114" i="34"/>
  <c r="G65" i="34"/>
  <c r="G66" i="34"/>
  <c r="G138" i="34"/>
  <c r="H138" i="34"/>
  <c r="I138" i="34"/>
  <c r="N138" i="34"/>
  <c r="G134" i="34"/>
  <c r="H134" i="34"/>
  <c r="I134" i="34"/>
  <c r="J134" i="34"/>
  <c r="K134" i="34"/>
  <c r="L134" i="34"/>
  <c r="M134" i="34"/>
  <c r="N134" i="34"/>
  <c r="G127" i="34"/>
  <c r="G128" i="34"/>
  <c r="G129" i="34"/>
  <c r="G126" i="34"/>
  <c r="H126" i="34"/>
  <c r="I126" i="34"/>
  <c r="J126" i="34"/>
  <c r="K126" i="34"/>
  <c r="L126" i="34"/>
  <c r="M126" i="34"/>
  <c r="N126" i="34"/>
  <c r="G117" i="34"/>
  <c r="H117" i="34"/>
  <c r="I117" i="34"/>
  <c r="I114" i="34"/>
  <c r="H114" i="34"/>
  <c r="G114" i="34"/>
  <c r="A3" i="12"/>
  <c r="O68" i="51"/>
  <c r="N68" i="51"/>
  <c r="O69" i="51"/>
  <c r="M68" i="51"/>
  <c r="L68" i="51"/>
  <c r="K68" i="51"/>
  <c r="J68" i="51"/>
  <c r="I68" i="51"/>
  <c r="H68" i="51"/>
  <c r="G68" i="51"/>
  <c r="F68" i="51"/>
  <c r="A3" i="51"/>
  <c r="H69" i="51"/>
  <c r="I69" i="51"/>
  <c r="G69" i="51"/>
  <c r="N69" i="51"/>
  <c r="M69" i="51"/>
  <c r="K69" i="51"/>
  <c r="L69" i="51"/>
  <c r="I125" i="34"/>
  <c r="I124" i="34"/>
  <c r="N124" i="34"/>
  <c r="N125" i="34"/>
  <c r="M124" i="34"/>
  <c r="M125" i="34"/>
  <c r="L124" i="34"/>
  <c r="L125" i="34"/>
  <c r="K124" i="34"/>
  <c r="K125" i="34"/>
  <c r="J124" i="34"/>
  <c r="J125" i="34"/>
  <c r="J69" i="51"/>
  <c r="H124" i="34"/>
  <c r="H125" i="34"/>
  <c r="E125" i="34"/>
  <c r="E124" i="34"/>
  <c r="F124" i="34"/>
  <c r="F125" i="34"/>
  <c r="G124" i="34"/>
  <c r="G125" i="34"/>
  <c r="G65" i="2"/>
  <c r="G65" i="51"/>
  <c r="F129" i="34"/>
  <c r="F67" i="34"/>
  <c r="D19" i="33"/>
  <c r="F128" i="34"/>
  <c r="F127" i="34"/>
  <c r="C5" i="46"/>
  <c r="C4" i="46"/>
  <c r="C5" i="44"/>
  <c r="C4" i="44"/>
  <c r="C3" i="44"/>
  <c r="D157" i="44"/>
  <c r="D156" i="44"/>
  <c r="D155" i="44"/>
  <c r="D154" i="44"/>
  <c r="D153" i="44"/>
  <c r="E153" i="44"/>
  <c r="D157" i="46"/>
  <c r="D156" i="46"/>
  <c r="D155" i="46"/>
  <c r="D154" i="46"/>
  <c r="D153" i="46"/>
  <c r="J41" i="46"/>
  <c r="J40" i="46"/>
  <c r="J42" i="46"/>
  <c r="I39" i="46"/>
  <c r="H38" i="46"/>
  <c r="H42" i="46"/>
  <c r="G37" i="46"/>
  <c r="G42" i="46"/>
  <c r="D42" i="46"/>
  <c r="D41" i="46"/>
  <c r="D40" i="46"/>
  <c r="D39" i="46"/>
  <c r="D38" i="46"/>
  <c r="D37" i="46"/>
  <c r="D11" i="46"/>
  <c r="D17" i="46"/>
  <c r="D171" i="46"/>
  <c r="D170" i="46"/>
  <c r="D169" i="46"/>
  <c r="G169" i="46"/>
  <c r="G172" i="46"/>
  <c r="D168" i="46"/>
  <c r="F168" i="46"/>
  <c r="F172" i="46"/>
  <c r="D167" i="46"/>
  <c r="D164" i="46"/>
  <c r="J164" i="46"/>
  <c r="D163" i="46"/>
  <c r="J163" i="46"/>
  <c r="D162" i="46"/>
  <c r="D165" i="46"/>
  <c r="D161" i="46"/>
  <c r="D160" i="46"/>
  <c r="J160" i="46"/>
  <c r="D146" i="46"/>
  <c r="J146" i="46"/>
  <c r="D145" i="46"/>
  <c r="D144" i="46"/>
  <c r="I144" i="46"/>
  <c r="D143" i="46"/>
  <c r="H143" i="46"/>
  <c r="D142" i="46"/>
  <c r="E142" i="46"/>
  <c r="D135" i="46"/>
  <c r="D134" i="46"/>
  <c r="D133" i="46"/>
  <c r="J133" i="46"/>
  <c r="D132" i="46"/>
  <c r="J132" i="46"/>
  <c r="D131" i="46"/>
  <c r="D124" i="46"/>
  <c r="J124" i="46"/>
  <c r="D123" i="46"/>
  <c r="J123" i="46"/>
  <c r="D122" i="46"/>
  <c r="D121" i="46"/>
  <c r="D120" i="46"/>
  <c r="D113" i="46"/>
  <c r="J113" i="46"/>
  <c r="D112" i="46"/>
  <c r="J112" i="46"/>
  <c r="D111" i="46"/>
  <c r="D110" i="46"/>
  <c r="H110" i="46"/>
  <c r="D109" i="46"/>
  <c r="G109" i="46"/>
  <c r="D96" i="46"/>
  <c r="D95" i="46"/>
  <c r="D94" i="46"/>
  <c r="D93" i="46"/>
  <c r="D92" i="46"/>
  <c r="J172" i="46"/>
  <c r="I171" i="46"/>
  <c r="I172" i="46"/>
  <c r="H170" i="46"/>
  <c r="H172" i="46"/>
  <c r="I165" i="46"/>
  <c r="H165" i="46"/>
  <c r="G165" i="46"/>
  <c r="F165" i="46"/>
  <c r="E165" i="46"/>
  <c r="J161" i="46"/>
  <c r="I152" i="46"/>
  <c r="H152" i="46"/>
  <c r="G152" i="46"/>
  <c r="G158" i="46"/>
  <c r="F152" i="46"/>
  <c r="F158" i="46"/>
  <c r="E152" i="46"/>
  <c r="D152" i="46"/>
  <c r="D158" i="46"/>
  <c r="J151" i="46"/>
  <c r="J150" i="46"/>
  <c r="J149" i="46"/>
  <c r="J152" i="46"/>
  <c r="J145" i="46"/>
  <c r="I141" i="46"/>
  <c r="H141" i="46"/>
  <c r="G141" i="46"/>
  <c r="G147" i="46"/>
  <c r="F141" i="46"/>
  <c r="F147" i="46"/>
  <c r="E141" i="46"/>
  <c r="D141" i="46"/>
  <c r="J140" i="46"/>
  <c r="J139" i="46"/>
  <c r="J138" i="46"/>
  <c r="H136" i="46"/>
  <c r="J135" i="46"/>
  <c r="J134" i="46"/>
  <c r="I130" i="46"/>
  <c r="I136" i="46"/>
  <c r="H130" i="46"/>
  <c r="G130" i="46"/>
  <c r="G136" i="46"/>
  <c r="F130" i="46"/>
  <c r="F136" i="46"/>
  <c r="E130" i="46"/>
  <c r="E136" i="46"/>
  <c r="D130" i="46"/>
  <c r="J129" i="46"/>
  <c r="J128" i="46"/>
  <c r="J127" i="46"/>
  <c r="J130" i="46"/>
  <c r="H121" i="46"/>
  <c r="J121" i="46"/>
  <c r="E120" i="46"/>
  <c r="J120" i="46"/>
  <c r="I119" i="46"/>
  <c r="H119" i="46"/>
  <c r="G119" i="46"/>
  <c r="G125" i="46"/>
  <c r="F119" i="46"/>
  <c r="F125" i="46"/>
  <c r="D119" i="46"/>
  <c r="J118" i="46"/>
  <c r="E117" i="46"/>
  <c r="J117" i="46"/>
  <c r="J116" i="46"/>
  <c r="J119" i="46"/>
  <c r="I111" i="46"/>
  <c r="F108" i="46"/>
  <c r="E108" i="46"/>
  <c r="I102" i="46"/>
  <c r="H102" i="46"/>
  <c r="G102" i="46"/>
  <c r="F102" i="46"/>
  <c r="F114" i="46"/>
  <c r="D102" i="46"/>
  <c r="D102" i="43"/>
  <c r="J101" i="46"/>
  <c r="J100" i="46"/>
  <c r="J100" i="43"/>
  <c r="J99" i="46"/>
  <c r="J102" i="46"/>
  <c r="J96" i="46"/>
  <c r="J95" i="46"/>
  <c r="J97" i="46"/>
  <c r="I94" i="46"/>
  <c r="H93" i="46"/>
  <c r="G92" i="46"/>
  <c r="I91" i="46"/>
  <c r="H91" i="46"/>
  <c r="G91" i="46"/>
  <c r="F91" i="46"/>
  <c r="F97" i="46"/>
  <c r="E91" i="46"/>
  <c r="E97" i="46"/>
  <c r="D91" i="46"/>
  <c r="I75" i="46"/>
  <c r="H75" i="46"/>
  <c r="F75" i="46"/>
  <c r="D75" i="46"/>
  <c r="J74" i="46"/>
  <c r="J75" i="46"/>
  <c r="F10" i="46"/>
  <c r="F11" i="46"/>
  <c r="E11" i="46"/>
  <c r="E17" i="46"/>
  <c r="F17" i="46"/>
  <c r="F175" i="46"/>
  <c r="D104" i="46"/>
  <c r="I42" i="46"/>
  <c r="E147" i="46"/>
  <c r="J141" i="46"/>
  <c r="J147" i="46"/>
  <c r="I147" i="46"/>
  <c r="D136" i="46"/>
  <c r="J162" i="46"/>
  <c r="J165" i="46"/>
  <c r="D97" i="46"/>
  <c r="D172" i="46"/>
  <c r="I97" i="46"/>
  <c r="H125" i="46"/>
  <c r="D125" i="46"/>
  <c r="D147" i="46"/>
  <c r="H147" i="46"/>
  <c r="G97" i="46"/>
  <c r="G75" i="46"/>
  <c r="H97" i="46"/>
  <c r="E102" i="46"/>
  <c r="E114" i="46"/>
  <c r="E119" i="46"/>
  <c r="E125" i="46"/>
  <c r="I122" i="46"/>
  <c r="I125" i="46"/>
  <c r="J131" i="46"/>
  <c r="J136" i="46"/>
  <c r="E167" i="46"/>
  <c r="E172" i="46"/>
  <c r="E75" i="46"/>
  <c r="H104" i="46"/>
  <c r="H108" i="46"/>
  <c r="D106" i="46"/>
  <c r="J122" i="46"/>
  <c r="J125" i="46"/>
  <c r="J104" i="46"/>
  <c r="H114" i="46"/>
  <c r="J106" i="46"/>
  <c r="D54" i="44"/>
  <c r="D55" i="44"/>
  <c r="D30" i="44"/>
  <c r="D171" i="44"/>
  <c r="D170" i="44"/>
  <c r="D169" i="44"/>
  <c r="D168" i="44"/>
  <c r="D167" i="44"/>
  <c r="D75" i="44"/>
  <c r="D75" i="43"/>
  <c r="G89" i="41"/>
  <c r="F89" i="41"/>
  <c r="E89" i="41"/>
  <c r="D89" i="41"/>
  <c r="C89" i="41"/>
  <c r="C5" i="43"/>
  <c r="C4" i="43"/>
  <c r="G123" i="48"/>
  <c r="C123" i="48"/>
  <c r="F62" i="48"/>
  <c r="E62" i="48"/>
  <c r="C62" i="48"/>
  <c r="R123" i="48"/>
  <c r="Q123" i="48"/>
  <c r="P123" i="48"/>
  <c r="O123" i="48"/>
  <c r="N123" i="48"/>
  <c r="M123" i="48"/>
  <c r="L123" i="48"/>
  <c r="K123" i="48"/>
  <c r="J123" i="48"/>
  <c r="I123" i="48"/>
  <c r="H123" i="48"/>
  <c r="E123" i="48"/>
  <c r="R62" i="48"/>
  <c r="Q62" i="48"/>
  <c r="P62" i="48"/>
  <c r="O62" i="48"/>
  <c r="N62" i="48"/>
  <c r="M62" i="48"/>
  <c r="L62" i="48"/>
  <c r="K62" i="48"/>
  <c r="J62" i="48"/>
  <c r="I62" i="48"/>
  <c r="H62" i="48"/>
  <c r="D62" i="48"/>
  <c r="D164" i="44"/>
  <c r="D163" i="44"/>
  <c r="D162" i="44"/>
  <c r="D161" i="44"/>
  <c r="D160" i="44"/>
  <c r="D146" i="44"/>
  <c r="D145" i="44"/>
  <c r="D144" i="44"/>
  <c r="D143" i="44"/>
  <c r="D142" i="44"/>
  <c r="E142" i="44"/>
  <c r="D135" i="44"/>
  <c r="D134" i="44"/>
  <c r="D133" i="44"/>
  <c r="D132" i="44"/>
  <c r="D131" i="44"/>
  <c r="D136" i="44"/>
  <c r="D136" i="43"/>
  <c r="D124" i="44"/>
  <c r="D123" i="44"/>
  <c r="D122" i="44"/>
  <c r="D121" i="44"/>
  <c r="D120" i="44"/>
  <c r="D113" i="44"/>
  <c r="D112" i="44"/>
  <c r="D111" i="44"/>
  <c r="D110" i="44"/>
  <c r="D109" i="44"/>
  <c r="D96" i="44"/>
  <c r="D95" i="44"/>
  <c r="D94" i="44"/>
  <c r="D93" i="44"/>
  <c r="D92" i="44"/>
  <c r="D85" i="44"/>
  <c r="D84" i="44"/>
  <c r="D83" i="44"/>
  <c r="D82" i="44"/>
  <c r="D81" i="44"/>
  <c r="D69" i="44"/>
  <c r="D68" i="44"/>
  <c r="D67" i="44"/>
  <c r="D66" i="44"/>
  <c r="D65" i="44"/>
  <c r="D62" i="44"/>
  <c r="D61" i="44"/>
  <c r="D60" i="44"/>
  <c r="D59" i="44"/>
  <c r="D58" i="44"/>
  <c r="D53" i="44"/>
  <c r="D52" i="44"/>
  <c r="D51" i="44"/>
  <c r="D34" i="44"/>
  <c r="D33" i="44"/>
  <c r="D32" i="44"/>
  <c r="D31" i="44"/>
  <c r="D27" i="44"/>
  <c r="D26" i="44"/>
  <c r="D25" i="44"/>
  <c r="D24" i="44"/>
  <c r="D23" i="44"/>
  <c r="D16" i="44"/>
  <c r="D15" i="44"/>
  <c r="D14" i="44"/>
  <c r="D13" i="44"/>
  <c r="D12" i="44"/>
  <c r="G90" i="41"/>
  <c r="F90" i="41"/>
  <c r="E90" i="41"/>
  <c r="D90" i="41"/>
  <c r="E88" i="41"/>
  <c r="D88" i="41"/>
  <c r="D87" i="41"/>
  <c r="D86" i="41"/>
  <c r="G85" i="41"/>
  <c r="F85" i="41"/>
  <c r="E85" i="41"/>
  <c r="D85" i="41"/>
  <c r="G84" i="41"/>
  <c r="D84" i="41"/>
  <c r="G83" i="41"/>
  <c r="F83" i="41"/>
  <c r="E83" i="41"/>
  <c r="D83" i="41"/>
  <c r="G82" i="41"/>
  <c r="J157" i="46"/>
  <c r="F82" i="41"/>
  <c r="J156" i="46"/>
  <c r="E82" i="41"/>
  <c r="I155" i="46"/>
  <c r="I158" i="46"/>
  <c r="D82" i="41"/>
  <c r="H154" i="46"/>
  <c r="H158" i="46"/>
  <c r="H175" i="46"/>
  <c r="C90" i="41"/>
  <c r="C87" i="41"/>
  <c r="C86" i="41"/>
  <c r="C85" i="41"/>
  <c r="C84" i="41"/>
  <c r="C83" i="41"/>
  <c r="A5" i="41"/>
  <c r="A4" i="41"/>
  <c r="G88" i="41"/>
  <c r="F88" i="41"/>
  <c r="E86" i="41"/>
  <c r="F84" i="41"/>
  <c r="E84" i="41"/>
  <c r="I75" i="44"/>
  <c r="I75" i="43"/>
  <c r="H75" i="44"/>
  <c r="H75" i="43"/>
  <c r="F75" i="44"/>
  <c r="F75" i="43"/>
  <c r="E73" i="43"/>
  <c r="G72" i="43"/>
  <c r="A5" i="39"/>
  <c r="A3" i="39"/>
  <c r="G92" i="38"/>
  <c r="F92" i="38"/>
  <c r="E92" i="38"/>
  <c r="D92" i="38"/>
  <c r="C92" i="38"/>
  <c r="G38" i="38"/>
  <c r="F38" i="38"/>
  <c r="E38" i="38"/>
  <c r="D38" i="38"/>
  <c r="C38" i="38"/>
  <c r="A5" i="38"/>
  <c r="A4" i="38"/>
  <c r="F19" i="33"/>
  <c r="G19" i="33"/>
  <c r="H19" i="33"/>
  <c r="I19" i="33"/>
  <c r="K19" i="33"/>
  <c r="E19" i="33"/>
  <c r="E20" i="33"/>
  <c r="I65" i="2"/>
  <c r="I65" i="51"/>
  <c r="I19" i="34"/>
  <c r="H19" i="34"/>
  <c r="G19" i="34"/>
  <c r="F19" i="34"/>
  <c r="H16" i="34"/>
  <c r="G16" i="34"/>
  <c r="F16" i="34"/>
  <c r="G20" i="33"/>
  <c r="F20" i="33"/>
  <c r="I20" i="33"/>
  <c r="H20" i="33"/>
  <c r="I16" i="34"/>
  <c r="H129" i="34"/>
  <c r="J72" i="44"/>
  <c r="J72" i="43"/>
  <c r="E75" i="44"/>
  <c r="E75" i="43"/>
  <c r="J73" i="44"/>
  <c r="J73" i="43"/>
  <c r="D84" i="39"/>
  <c r="D84" i="38"/>
  <c r="J158" i="46"/>
  <c r="E153" i="46"/>
  <c r="E158" i="46"/>
  <c r="G86" i="41"/>
  <c r="G75" i="44"/>
  <c r="G75" i="43"/>
  <c r="F86" i="41"/>
  <c r="H128" i="34"/>
  <c r="H127" i="34"/>
  <c r="D104" i="44"/>
  <c r="D104" i="43"/>
  <c r="D103" i="44"/>
  <c r="J75" i="44"/>
  <c r="J75" i="43"/>
  <c r="F175" i="44"/>
  <c r="F175" i="43"/>
  <c r="C84" i="39"/>
  <c r="C84" i="38"/>
  <c r="C88" i="41"/>
  <c r="H104" i="44"/>
  <c r="H104" i="43"/>
  <c r="J104" i="44"/>
  <c r="J104" i="43"/>
  <c r="E84" i="39"/>
  <c r="E84" i="38"/>
  <c r="F84" i="39"/>
  <c r="F84" i="38"/>
  <c r="G84" i="39"/>
  <c r="G84" i="38"/>
  <c r="H108" i="44"/>
  <c r="H108" i="43"/>
  <c r="H114" i="44"/>
  <c r="H114" i="43"/>
  <c r="D106" i="44"/>
  <c r="D106" i="43"/>
  <c r="H175" i="44"/>
  <c r="H175" i="43"/>
  <c r="F87" i="39"/>
  <c r="F87" i="41"/>
  <c r="F87" i="38"/>
  <c r="J106" i="44"/>
  <c r="J106" i="43"/>
  <c r="E43" i="34"/>
  <c r="E46" i="34"/>
  <c r="E64" i="34"/>
  <c r="A3" i="10"/>
  <c r="A3" i="2"/>
  <c r="C3" i="43"/>
  <c r="A3" i="48"/>
  <c r="A3" i="38"/>
  <c r="C15" i="33"/>
  <c r="C3" i="46"/>
  <c r="A3" i="41"/>
  <c r="L38" i="36"/>
  <c r="K38" i="36"/>
  <c r="J38" i="36"/>
  <c r="I38" i="36"/>
  <c r="H38" i="36"/>
  <c r="G38" i="36"/>
  <c r="F38" i="36"/>
  <c r="E38" i="36"/>
  <c r="D38" i="36"/>
  <c r="C38" i="36"/>
  <c r="F18" i="12"/>
  <c r="F39" i="12"/>
  <c r="G18" i="12"/>
  <c r="J18" i="10"/>
  <c r="I18" i="10"/>
  <c r="H18" i="10"/>
  <c r="G18" i="10"/>
  <c r="F18" i="10"/>
  <c r="J82" i="34"/>
  <c r="J81" i="34"/>
  <c r="J88" i="34"/>
  <c r="K81" i="34"/>
  <c r="K88" i="34"/>
  <c r="K82" i="34"/>
  <c r="H88" i="34"/>
  <c r="H82" i="34"/>
  <c r="H81" i="34"/>
  <c r="L88" i="34"/>
  <c r="L82" i="34"/>
  <c r="L81" i="34"/>
  <c r="M81" i="34"/>
  <c r="M88" i="34"/>
  <c r="M82" i="34"/>
  <c r="I81" i="34"/>
  <c r="I88" i="34"/>
  <c r="I82" i="34"/>
  <c r="N88" i="34"/>
  <c r="N81" i="34"/>
  <c r="N82" i="34"/>
  <c r="F88" i="34"/>
  <c r="F82" i="34"/>
  <c r="F81" i="34"/>
  <c r="G88" i="34"/>
  <c r="G81" i="34"/>
  <c r="G82" i="34"/>
  <c r="E82" i="34"/>
  <c r="E81" i="34"/>
  <c r="E88" i="34"/>
  <c r="E71" i="34"/>
  <c r="E72" i="34"/>
  <c r="F18" i="2"/>
  <c r="F18" i="51"/>
  <c r="E70" i="34"/>
  <c r="G18" i="2"/>
  <c r="G18" i="51"/>
  <c r="F61" i="12"/>
  <c r="G61" i="12"/>
  <c r="F61" i="10"/>
  <c r="E41" i="34"/>
  <c r="E48" i="34"/>
  <c r="E42" i="34"/>
  <c r="E13" i="34"/>
  <c r="E91" i="34"/>
  <c r="F113" i="34"/>
  <c r="F119" i="34"/>
  <c r="F112" i="34"/>
  <c r="F61" i="2"/>
  <c r="E11" i="34"/>
  <c r="E119" i="34"/>
  <c r="E112" i="34"/>
  <c r="E113" i="34"/>
  <c r="G19" i="51"/>
  <c r="F21" i="34"/>
  <c r="F14" i="34"/>
  <c r="F15" i="34"/>
  <c r="F33" i="34"/>
  <c r="F66" i="10"/>
  <c r="E92" i="34"/>
  <c r="H26" i="34"/>
  <c r="E90" i="34"/>
  <c r="F61" i="51"/>
  <c r="E36" i="34"/>
  <c r="H95" i="34"/>
  <c r="I95" i="34"/>
  <c r="J95" i="34"/>
  <c r="K95" i="34"/>
  <c r="L95" i="34"/>
  <c r="M95" i="34"/>
  <c r="N95" i="34"/>
  <c r="I46" i="34"/>
  <c r="H46" i="34"/>
  <c r="G46" i="34"/>
  <c r="F46" i="34"/>
  <c r="J46" i="34"/>
  <c r="K46" i="34"/>
  <c r="L46" i="34"/>
  <c r="M46" i="34"/>
  <c r="N46" i="34"/>
  <c r="E19" i="34"/>
  <c r="E16" i="34"/>
  <c r="H65" i="12"/>
  <c r="H51" i="34"/>
  <c r="F79" i="34"/>
  <c r="G79" i="34"/>
  <c r="H79" i="34"/>
  <c r="I79" i="34"/>
  <c r="J79" i="34"/>
  <c r="K79" i="34"/>
  <c r="L79" i="34"/>
  <c r="M79" i="34"/>
  <c r="N79" i="34"/>
  <c r="E79" i="34"/>
  <c r="F75" i="34"/>
  <c r="G75" i="34"/>
  <c r="H75" i="34"/>
  <c r="I75" i="34"/>
  <c r="J75" i="34"/>
  <c r="K75" i="34"/>
  <c r="L75" i="34"/>
  <c r="M75" i="34"/>
  <c r="N75" i="34"/>
  <c r="E75" i="34"/>
  <c r="H24" i="34"/>
  <c r="F64" i="34"/>
  <c r="G64" i="34"/>
  <c r="H64" i="34"/>
  <c r="I64" i="34"/>
  <c r="J64" i="34"/>
  <c r="K64" i="34"/>
  <c r="L64" i="34"/>
  <c r="M64" i="34"/>
  <c r="N64" i="34"/>
  <c r="G67" i="34"/>
  <c r="H58" i="34"/>
  <c r="I58" i="34"/>
  <c r="J58" i="34"/>
  <c r="K58" i="34"/>
  <c r="L58" i="34"/>
  <c r="M58" i="34"/>
  <c r="N58" i="34"/>
  <c r="F43" i="34"/>
  <c r="G43" i="34"/>
  <c r="H43" i="34"/>
  <c r="I43" i="34"/>
  <c r="J43" i="34"/>
  <c r="K43" i="34"/>
  <c r="L43" i="34"/>
  <c r="M43" i="34"/>
  <c r="N43" i="34"/>
  <c r="G27" i="34"/>
  <c r="G52" i="34"/>
  <c r="O68" i="12"/>
  <c r="N68" i="12"/>
  <c r="M68" i="12"/>
  <c r="L68" i="12"/>
  <c r="K68" i="12"/>
  <c r="J68" i="12"/>
  <c r="K69" i="12"/>
  <c r="I68" i="12"/>
  <c r="G92" i="39"/>
  <c r="G38" i="39"/>
  <c r="F92" i="39"/>
  <c r="F38" i="39"/>
  <c r="E92" i="39"/>
  <c r="E38" i="39"/>
  <c r="D92" i="39"/>
  <c r="D38" i="39"/>
  <c r="C92" i="39"/>
  <c r="C38" i="39"/>
  <c r="L56" i="34"/>
  <c r="L57" i="34"/>
  <c r="I57" i="34"/>
  <c r="I56" i="34"/>
  <c r="K57" i="34"/>
  <c r="K56" i="34"/>
  <c r="H56" i="34"/>
  <c r="H57" i="34"/>
  <c r="M57" i="34"/>
  <c r="M56" i="34"/>
  <c r="J57" i="34"/>
  <c r="J56" i="34"/>
  <c r="N57" i="34"/>
  <c r="N56" i="34"/>
  <c r="J31" i="12"/>
  <c r="I31" i="12"/>
  <c r="H31" i="12"/>
  <c r="G31" i="12"/>
  <c r="F31" i="12"/>
  <c r="H49" i="34"/>
  <c r="E49" i="34"/>
  <c r="E45" i="34"/>
  <c r="E44" i="34"/>
  <c r="E47" i="34"/>
  <c r="I49" i="34"/>
  <c r="I45" i="34"/>
  <c r="I44" i="34"/>
  <c r="H45" i="34"/>
  <c r="H44" i="34"/>
  <c r="F49" i="34"/>
  <c r="F44" i="34"/>
  <c r="F45" i="34"/>
  <c r="G44" i="34"/>
  <c r="G45" i="34"/>
  <c r="G49" i="34"/>
  <c r="H31" i="10"/>
  <c r="G31" i="10"/>
  <c r="F31" i="10"/>
  <c r="I64" i="12"/>
  <c r="H64" i="12"/>
  <c r="G64" i="12"/>
  <c r="F64" i="12"/>
  <c r="O39" i="12"/>
  <c r="O41" i="12"/>
  <c r="N39" i="12"/>
  <c r="N41" i="12"/>
  <c r="M39" i="12"/>
  <c r="M41" i="12"/>
  <c r="L68" i="34"/>
  <c r="L39" i="12"/>
  <c r="L41" i="12"/>
  <c r="J39" i="12"/>
  <c r="I39" i="12"/>
  <c r="H39" i="12"/>
  <c r="G39" i="12"/>
  <c r="G31" i="2"/>
  <c r="G31" i="51"/>
  <c r="F85" i="34"/>
  <c r="F84" i="34"/>
  <c r="F89" i="34"/>
  <c r="F87" i="34"/>
  <c r="H31" i="2"/>
  <c r="H31" i="51"/>
  <c r="G116" i="34"/>
  <c r="G84" i="34"/>
  <c r="G85" i="34"/>
  <c r="G89" i="34"/>
  <c r="G87" i="34"/>
  <c r="F31" i="2"/>
  <c r="F31" i="51"/>
  <c r="E118" i="34"/>
  <c r="E85" i="34"/>
  <c r="E89" i="34"/>
  <c r="E84" i="34"/>
  <c r="E87" i="34"/>
  <c r="K72" i="34"/>
  <c r="H71" i="34"/>
  <c r="H72" i="34"/>
  <c r="I72" i="34"/>
  <c r="I71" i="34"/>
  <c r="G71" i="34"/>
  <c r="G72" i="34"/>
  <c r="F71" i="34"/>
  <c r="F72" i="34"/>
  <c r="E120" i="34"/>
  <c r="E115" i="34"/>
  <c r="F115" i="34"/>
  <c r="G32" i="51"/>
  <c r="F120" i="34"/>
  <c r="F118" i="34"/>
  <c r="F116" i="34"/>
  <c r="G115" i="34"/>
  <c r="H32" i="51"/>
  <c r="J70" i="34"/>
  <c r="O39" i="2"/>
  <c r="O39" i="51"/>
  <c r="N70" i="34"/>
  <c r="L39" i="2"/>
  <c r="L39" i="51"/>
  <c r="K70" i="34"/>
  <c r="H70" i="34"/>
  <c r="M39" i="2"/>
  <c r="M39" i="51"/>
  <c r="L70" i="34"/>
  <c r="I70" i="34"/>
  <c r="N39" i="2"/>
  <c r="N39" i="51"/>
  <c r="M70" i="34"/>
  <c r="G70" i="34"/>
  <c r="F70" i="34"/>
  <c r="E63" i="34"/>
  <c r="E62" i="34"/>
  <c r="J68" i="34"/>
  <c r="F41" i="12"/>
  <c r="J41" i="12"/>
  <c r="I77" i="34"/>
  <c r="I78" i="34"/>
  <c r="I74" i="34"/>
  <c r="I76" i="34"/>
  <c r="M77" i="34"/>
  <c r="M78" i="34"/>
  <c r="M74" i="34"/>
  <c r="M76" i="34"/>
  <c r="J77" i="34"/>
  <c r="J76" i="34"/>
  <c r="J78" i="34"/>
  <c r="J74" i="34"/>
  <c r="N77" i="34"/>
  <c r="N78" i="34"/>
  <c r="N74" i="34"/>
  <c r="N76" i="34"/>
  <c r="K78" i="34"/>
  <c r="K74" i="34"/>
  <c r="K76" i="34"/>
  <c r="K77" i="34"/>
  <c r="I41" i="12"/>
  <c r="H78" i="34"/>
  <c r="H74" i="34"/>
  <c r="H76" i="34"/>
  <c r="H77" i="34"/>
  <c r="L78" i="34"/>
  <c r="L74" i="34"/>
  <c r="L76" i="34"/>
  <c r="L77" i="34"/>
  <c r="E78" i="34"/>
  <c r="E74" i="34"/>
  <c r="E77" i="34"/>
  <c r="E76" i="34"/>
  <c r="F78" i="34"/>
  <c r="F76" i="34"/>
  <c r="F74" i="34"/>
  <c r="F77" i="34"/>
  <c r="G77" i="34"/>
  <c r="G74" i="34"/>
  <c r="G78" i="34"/>
  <c r="G76" i="34"/>
  <c r="I63" i="34"/>
  <c r="I62" i="34"/>
  <c r="H63" i="34"/>
  <c r="H62" i="34"/>
  <c r="F62" i="34"/>
  <c r="F63" i="34"/>
  <c r="G62" i="34"/>
  <c r="G63" i="34"/>
  <c r="L18" i="2"/>
  <c r="K18" i="12"/>
  <c r="J42" i="34"/>
  <c r="J18" i="12"/>
  <c r="J18" i="2"/>
  <c r="J18" i="51"/>
  <c r="I18" i="12"/>
  <c r="H18" i="12"/>
  <c r="G120" i="34"/>
  <c r="E116" i="34"/>
  <c r="N132" i="34"/>
  <c r="N137" i="34"/>
  <c r="N136" i="34"/>
  <c r="N135" i="34"/>
  <c r="N133" i="34"/>
  <c r="H68" i="34"/>
  <c r="H69" i="34"/>
  <c r="I69" i="34"/>
  <c r="I68" i="34"/>
  <c r="I119" i="34"/>
  <c r="I112" i="34"/>
  <c r="I113" i="34"/>
  <c r="I18" i="2"/>
  <c r="I18" i="51"/>
  <c r="M18" i="2"/>
  <c r="M18" i="51"/>
  <c r="H18" i="2"/>
  <c r="H18" i="51"/>
  <c r="E68" i="34"/>
  <c r="E69" i="34"/>
  <c r="J61" i="12"/>
  <c r="H61" i="12"/>
  <c r="I48" i="34"/>
  <c r="I47" i="34"/>
  <c r="H47" i="34"/>
  <c r="H48" i="34"/>
  <c r="L42" i="34"/>
  <c r="L41" i="34"/>
  <c r="I41" i="34"/>
  <c r="I42" i="34"/>
  <c r="M41" i="34"/>
  <c r="H41" i="34"/>
  <c r="H42" i="34"/>
  <c r="J48" i="34"/>
  <c r="K42" i="34"/>
  <c r="K41" i="34"/>
  <c r="K48" i="34"/>
  <c r="G42" i="34"/>
  <c r="G47" i="34"/>
  <c r="G48" i="34"/>
  <c r="G41" i="34"/>
  <c r="F48" i="34"/>
  <c r="F41" i="34"/>
  <c r="F47" i="34"/>
  <c r="F42" i="34"/>
  <c r="J39" i="10"/>
  <c r="I39" i="10"/>
  <c r="H39" i="10"/>
  <c r="G39" i="10"/>
  <c r="F39" i="10"/>
  <c r="J31" i="10"/>
  <c r="I31" i="10"/>
  <c r="H32" i="10"/>
  <c r="G32" i="10"/>
  <c r="J68" i="10"/>
  <c r="I68" i="10"/>
  <c r="K69" i="2"/>
  <c r="J69" i="2"/>
  <c r="H32" i="12"/>
  <c r="G32" i="12"/>
  <c r="I32" i="12"/>
  <c r="J65" i="12"/>
  <c r="I54" i="34"/>
  <c r="H103" i="34"/>
  <c r="H107" i="34"/>
  <c r="H99" i="34"/>
  <c r="H100" i="34"/>
  <c r="H108" i="34"/>
  <c r="H105" i="34"/>
  <c r="H109" i="34"/>
  <c r="H101" i="34"/>
  <c r="I107" i="34"/>
  <c r="I99" i="34"/>
  <c r="I108" i="34"/>
  <c r="I105" i="34"/>
  <c r="I100" i="34"/>
  <c r="I101" i="34"/>
  <c r="I109" i="34"/>
  <c r="I103" i="34"/>
  <c r="I31" i="2"/>
  <c r="I31" i="51"/>
  <c r="H89" i="34"/>
  <c r="H84" i="34"/>
  <c r="H85" i="34"/>
  <c r="H87" i="34"/>
  <c r="J31" i="2"/>
  <c r="J31" i="51"/>
  <c r="I118" i="34"/>
  <c r="I85" i="34"/>
  <c r="I89" i="34"/>
  <c r="I84" i="34"/>
  <c r="I87" i="34"/>
  <c r="E108" i="34"/>
  <c r="E99" i="34"/>
  <c r="E100" i="34"/>
  <c r="E101" i="34"/>
  <c r="E105" i="34"/>
  <c r="E103" i="34"/>
  <c r="E109" i="34"/>
  <c r="E107" i="34"/>
  <c r="F101" i="34"/>
  <c r="F99" i="34"/>
  <c r="F108" i="34"/>
  <c r="F109" i="34"/>
  <c r="F107" i="34"/>
  <c r="F105" i="34"/>
  <c r="F103" i="34"/>
  <c r="F100" i="34"/>
  <c r="G109" i="34"/>
  <c r="G107" i="34"/>
  <c r="G105" i="34"/>
  <c r="G103" i="34"/>
  <c r="G101" i="34"/>
  <c r="G99" i="34"/>
  <c r="G100" i="34"/>
  <c r="G108" i="34"/>
  <c r="H21" i="34"/>
  <c r="I94" i="34"/>
  <c r="I93" i="34"/>
  <c r="H94" i="34"/>
  <c r="H93" i="34"/>
  <c r="J39" i="2"/>
  <c r="J39" i="51"/>
  <c r="H39" i="2"/>
  <c r="H39" i="51"/>
  <c r="G39" i="2"/>
  <c r="G39" i="51"/>
  <c r="I39" i="2"/>
  <c r="I39" i="51"/>
  <c r="F39" i="2"/>
  <c r="F39" i="51"/>
  <c r="H15" i="34"/>
  <c r="H14" i="34"/>
  <c r="H33" i="34"/>
  <c r="J32" i="51"/>
  <c r="I116" i="34"/>
  <c r="I120" i="34"/>
  <c r="I115" i="34"/>
  <c r="H116" i="34"/>
  <c r="H115" i="34"/>
  <c r="H120" i="34"/>
  <c r="I32" i="51"/>
  <c r="H20" i="34"/>
  <c r="H112" i="34"/>
  <c r="J19" i="51"/>
  <c r="H113" i="34"/>
  <c r="H119" i="34"/>
  <c r="H118" i="34"/>
  <c r="H19" i="51"/>
  <c r="G113" i="34"/>
  <c r="G118" i="34"/>
  <c r="G112" i="34"/>
  <c r="G119" i="34"/>
  <c r="I19" i="51"/>
  <c r="H18" i="34"/>
  <c r="H17" i="34"/>
  <c r="H22" i="34"/>
  <c r="G18" i="34"/>
  <c r="G22" i="34"/>
  <c r="G17" i="34"/>
  <c r="F17" i="34"/>
  <c r="F18" i="34"/>
  <c r="F22" i="34"/>
  <c r="F20" i="34"/>
  <c r="I21" i="34"/>
  <c r="I33" i="34"/>
  <c r="I14" i="34"/>
  <c r="I15" i="34"/>
  <c r="G33" i="34"/>
  <c r="G20" i="34"/>
  <c r="G21" i="34"/>
  <c r="G14" i="34"/>
  <c r="G15" i="34"/>
  <c r="H66" i="12"/>
  <c r="H70" i="12"/>
  <c r="E22" i="34"/>
  <c r="E18" i="34"/>
  <c r="E17" i="34"/>
  <c r="G26" i="34"/>
  <c r="F65" i="2"/>
  <c r="F65" i="51"/>
  <c r="G25" i="34"/>
  <c r="F27" i="34"/>
  <c r="I32" i="10"/>
  <c r="I61" i="10"/>
  <c r="G65" i="12"/>
  <c r="J32" i="10"/>
  <c r="J69" i="10"/>
  <c r="J32" i="12"/>
  <c r="I61" i="12"/>
  <c r="J69" i="12"/>
  <c r="G41" i="12"/>
  <c r="H41" i="12"/>
  <c r="I19" i="12"/>
  <c r="G19" i="12"/>
  <c r="J19" i="12"/>
  <c r="H19" i="12"/>
  <c r="H91" i="34"/>
  <c r="H13" i="34"/>
  <c r="I136" i="34"/>
  <c r="I132" i="34"/>
  <c r="I135" i="34"/>
  <c r="I137" i="34"/>
  <c r="J41" i="51"/>
  <c r="I133" i="34"/>
  <c r="H135" i="34"/>
  <c r="H132" i="34"/>
  <c r="H133" i="34"/>
  <c r="I41" i="51"/>
  <c r="H130" i="34"/>
  <c r="H137" i="34"/>
  <c r="H136" i="34"/>
  <c r="F137" i="34"/>
  <c r="F133" i="34"/>
  <c r="F136" i="34"/>
  <c r="F132" i="34"/>
  <c r="G41" i="51"/>
  <c r="F130" i="34"/>
  <c r="F135" i="34"/>
  <c r="F41" i="51"/>
  <c r="E131" i="34"/>
  <c r="E132" i="34"/>
  <c r="E137" i="34"/>
  <c r="E135" i="34"/>
  <c r="E136" i="34"/>
  <c r="E133" i="34"/>
  <c r="G132" i="34"/>
  <c r="G133" i="34"/>
  <c r="H41" i="51"/>
  <c r="G135" i="34"/>
  <c r="G136" i="34"/>
  <c r="G137" i="34"/>
  <c r="I61" i="2"/>
  <c r="F68" i="34"/>
  <c r="F69" i="34"/>
  <c r="G69" i="34"/>
  <c r="G68" i="34"/>
  <c r="E34" i="34"/>
  <c r="I22" i="34"/>
  <c r="I18" i="34"/>
  <c r="I17" i="34"/>
  <c r="I20" i="34"/>
  <c r="F25" i="34"/>
  <c r="E129" i="34"/>
  <c r="G66" i="12"/>
  <c r="F55" i="34"/>
  <c r="F66" i="34"/>
  <c r="F65" i="34"/>
  <c r="F26" i="34"/>
  <c r="E67" i="34"/>
  <c r="E14" i="34"/>
  <c r="E33" i="34"/>
  <c r="E21" i="34"/>
  <c r="E20" i="34"/>
  <c r="E15" i="34"/>
  <c r="I19" i="10"/>
  <c r="H61" i="10"/>
  <c r="I66" i="10"/>
  <c r="I32" i="2"/>
  <c r="H32" i="2"/>
  <c r="G32" i="2"/>
  <c r="G51" i="34"/>
  <c r="F52" i="34"/>
  <c r="G50" i="34"/>
  <c r="G19" i="2"/>
  <c r="J61" i="10"/>
  <c r="J19" i="2"/>
  <c r="F65" i="12"/>
  <c r="J32" i="2"/>
  <c r="I19" i="2"/>
  <c r="J19" i="10"/>
  <c r="G19" i="10"/>
  <c r="G61" i="10"/>
  <c r="H19" i="10"/>
  <c r="I91" i="34"/>
  <c r="I13" i="34"/>
  <c r="H92" i="34"/>
  <c r="H97" i="34"/>
  <c r="H90" i="34"/>
  <c r="G91" i="34"/>
  <c r="G13" i="34"/>
  <c r="F91" i="34"/>
  <c r="F13" i="34"/>
  <c r="I61" i="51"/>
  <c r="H11" i="34"/>
  <c r="I131" i="34"/>
  <c r="I130" i="34"/>
  <c r="G131" i="34"/>
  <c r="G130" i="34"/>
  <c r="F131" i="34"/>
  <c r="E130" i="34"/>
  <c r="H131" i="34"/>
  <c r="J61" i="2"/>
  <c r="I11" i="34"/>
  <c r="H61" i="2"/>
  <c r="G61" i="2"/>
  <c r="F11" i="34"/>
  <c r="H12" i="34"/>
  <c r="H36" i="34"/>
  <c r="E32" i="34"/>
  <c r="E35" i="34"/>
  <c r="E12" i="34"/>
  <c r="H32" i="34"/>
  <c r="H31" i="34"/>
  <c r="H35" i="34"/>
  <c r="E127" i="34"/>
  <c r="E128" i="34"/>
  <c r="E66" i="34"/>
  <c r="E65" i="34"/>
  <c r="F66" i="12"/>
  <c r="E31" i="34"/>
  <c r="H66" i="10"/>
  <c r="I70" i="10"/>
  <c r="F51" i="34"/>
  <c r="F50" i="34"/>
  <c r="J66" i="10"/>
  <c r="I90" i="34"/>
  <c r="H19" i="2"/>
  <c r="G66" i="10"/>
  <c r="I92" i="34"/>
  <c r="I97" i="34"/>
  <c r="G92" i="34"/>
  <c r="F92" i="34"/>
  <c r="F90" i="34"/>
  <c r="G90" i="34"/>
  <c r="H34" i="34"/>
  <c r="I35" i="34"/>
  <c r="G35" i="34"/>
  <c r="G11" i="34"/>
  <c r="G32" i="34"/>
  <c r="G31" i="34"/>
  <c r="H98" i="34"/>
  <c r="H96" i="34"/>
  <c r="I12" i="34"/>
  <c r="J61" i="51"/>
  <c r="I31" i="34"/>
  <c r="I32" i="34"/>
  <c r="F12" i="34"/>
  <c r="G61" i="51"/>
  <c r="H61" i="51"/>
  <c r="G12" i="34"/>
  <c r="F66" i="2"/>
  <c r="E38" i="34"/>
  <c r="F31" i="34"/>
  <c r="F35" i="34"/>
  <c r="F32" i="34"/>
  <c r="I67" i="10"/>
  <c r="J67" i="10"/>
  <c r="J70" i="10"/>
  <c r="G67" i="10"/>
  <c r="H67" i="10"/>
  <c r="I36" i="34"/>
  <c r="J65" i="51"/>
  <c r="I122" i="34"/>
  <c r="I98" i="34"/>
  <c r="I96" i="34"/>
  <c r="F34" i="34"/>
  <c r="I34" i="34"/>
  <c r="F36" i="34"/>
  <c r="G36" i="34"/>
  <c r="G34" i="34"/>
  <c r="F66" i="51"/>
  <c r="F70" i="2"/>
  <c r="J71" i="10"/>
  <c r="F70" i="51"/>
  <c r="E39" i="34"/>
  <c r="E37" i="34"/>
  <c r="O39" i="10"/>
  <c r="N39" i="10"/>
  <c r="M39" i="10"/>
  <c r="L39" i="10"/>
  <c r="K39" i="10"/>
  <c r="O31" i="10"/>
  <c r="M31" i="10"/>
  <c r="L31" i="10"/>
  <c r="K31" i="10"/>
  <c r="O68" i="10"/>
  <c r="N68" i="10"/>
  <c r="M68" i="10"/>
  <c r="L68" i="10"/>
  <c r="K68" i="10"/>
  <c r="O69" i="2"/>
  <c r="N69" i="2"/>
  <c r="M69" i="2"/>
  <c r="L69" i="2"/>
  <c r="O64" i="12"/>
  <c r="N64" i="12"/>
  <c r="M64" i="12"/>
  <c r="L64" i="12"/>
  <c r="O31" i="12"/>
  <c r="N31" i="12"/>
  <c r="M31" i="12"/>
  <c r="L31" i="12"/>
  <c r="K45" i="34"/>
  <c r="K31" i="12"/>
  <c r="J108" i="34"/>
  <c r="J105" i="34"/>
  <c r="J100" i="34"/>
  <c r="J107" i="34"/>
  <c r="J109" i="34"/>
  <c r="J103" i="34"/>
  <c r="J101" i="34"/>
  <c r="J99" i="34"/>
  <c r="K39" i="2"/>
  <c r="K39" i="51"/>
  <c r="L89" i="34"/>
  <c r="L84" i="34"/>
  <c r="L85" i="34"/>
  <c r="L87" i="34"/>
  <c r="M85" i="34"/>
  <c r="M89" i="34"/>
  <c r="M84" i="34"/>
  <c r="M87" i="34"/>
  <c r="N89" i="34"/>
  <c r="N84" i="34"/>
  <c r="N85" i="34"/>
  <c r="N87" i="34"/>
  <c r="J89" i="34"/>
  <c r="J84" i="34"/>
  <c r="J85" i="34"/>
  <c r="J87" i="34"/>
  <c r="K89" i="34"/>
  <c r="K84" i="34"/>
  <c r="K85" i="34"/>
  <c r="K87" i="34"/>
  <c r="N93" i="34"/>
  <c r="N94" i="34"/>
  <c r="L94" i="34"/>
  <c r="L93" i="34"/>
  <c r="J93" i="34"/>
  <c r="J94" i="34"/>
  <c r="K94" i="34"/>
  <c r="K93" i="34"/>
  <c r="M94" i="34"/>
  <c r="M93" i="34"/>
  <c r="O31" i="2"/>
  <c r="O31" i="51"/>
  <c r="M31" i="2"/>
  <c r="L18" i="34"/>
  <c r="M31" i="51"/>
  <c r="L120" i="34"/>
  <c r="G38" i="41"/>
  <c r="G92" i="41"/>
  <c r="F38" i="41"/>
  <c r="F92" i="41"/>
  <c r="E92" i="41"/>
  <c r="E38" i="41"/>
  <c r="D38" i="41"/>
  <c r="D92" i="41"/>
  <c r="C92" i="41"/>
  <c r="C38" i="41"/>
  <c r="K69" i="10"/>
  <c r="K32" i="10"/>
  <c r="K47" i="34"/>
  <c r="L45" i="34"/>
  <c r="L49" i="34"/>
  <c r="L44" i="34"/>
  <c r="L47" i="34"/>
  <c r="M44" i="34"/>
  <c r="N44" i="34"/>
  <c r="L63" i="34"/>
  <c r="L62" i="34"/>
  <c r="M63" i="34"/>
  <c r="M62" i="34"/>
  <c r="J62" i="34"/>
  <c r="J63" i="34"/>
  <c r="N62" i="34"/>
  <c r="N63" i="34"/>
  <c r="K63" i="34"/>
  <c r="K62" i="34"/>
  <c r="O32" i="10"/>
  <c r="L19" i="10"/>
  <c r="L32" i="10"/>
  <c r="M69" i="10"/>
  <c r="N32" i="10"/>
  <c r="M32" i="10"/>
  <c r="K61" i="10"/>
  <c r="K19" i="10"/>
  <c r="K61" i="12"/>
  <c r="J13" i="34"/>
  <c r="O32" i="12"/>
  <c r="M69" i="12"/>
  <c r="N69" i="12"/>
  <c r="N69" i="10"/>
  <c r="O69" i="12"/>
  <c r="O69" i="10"/>
  <c r="L69" i="12"/>
  <c r="L69" i="10"/>
  <c r="O19" i="10"/>
  <c r="M19" i="10"/>
  <c r="N19" i="10"/>
  <c r="K65" i="12"/>
  <c r="E12" i="41"/>
  <c r="E81" i="41"/>
  <c r="L91" i="34"/>
  <c r="D12" i="41"/>
  <c r="D81" i="41"/>
  <c r="D91" i="41"/>
  <c r="D93" i="41"/>
  <c r="D96" i="41"/>
  <c r="K91" i="34"/>
  <c r="C12" i="41"/>
  <c r="C81" i="41"/>
  <c r="J91" i="34"/>
  <c r="G12" i="41"/>
  <c r="G81" i="41"/>
  <c r="N91" i="34"/>
  <c r="F12" i="41"/>
  <c r="F81" i="41"/>
  <c r="F91" i="41"/>
  <c r="F93" i="41"/>
  <c r="F96" i="41"/>
  <c r="M91" i="34"/>
  <c r="K90" i="34"/>
  <c r="L90" i="34"/>
  <c r="K66" i="10"/>
  <c r="J90" i="34"/>
  <c r="N92" i="34"/>
  <c r="N97" i="34"/>
  <c r="N90" i="34"/>
  <c r="K67" i="10"/>
  <c r="J92" i="34"/>
  <c r="J97" i="34"/>
  <c r="M92" i="34"/>
  <c r="M97" i="34"/>
  <c r="M90" i="34"/>
  <c r="L92" i="34"/>
  <c r="L97" i="34"/>
  <c r="K92" i="34"/>
  <c r="K97" i="34"/>
  <c r="N70" i="10"/>
  <c r="M67" i="10"/>
  <c r="L70" i="10"/>
  <c r="O67" i="10"/>
  <c r="N67" i="10"/>
  <c r="M70" i="10"/>
  <c r="K70" i="10"/>
  <c r="L67" i="10"/>
  <c r="O70" i="10"/>
  <c r="K65" i="51"/>
  <c r="K71" i="10"/>
  <c r="J98" i="34"/>
  <c r="J96" i="34"/>
  <c r="K98" i="34"/>
  <c r="K96" i="34"/>
  <c r="L98" i="34"/>
  <c r="L96" i="34"/>
  <c r="N98" i="34"/>
  <c r="N96" i="34"/>
  <c r="M98" i="34"/>
  <c r="M96" i="34"/>
  <c r="M71" i="10"/>
  <c r="O71" i="10"/>
  <c r="N71" i="10"/>
  <c r="L71" i="10"/>
  <c r="F95" i="34"/>
  <c r="G69" i="2"/>
  <c r="F58" i="34"/>
  <c r="E58" i="34"/>
  <c r="E95" i="34"/>
  <c r="E29" i="34"/>
  <c r="H69" i="2"/>
  <c r="G95" i="34"/>
  <c r="I69" i="2"/>
  <c r="G58" i="34"/>
  <c r="H68" i="10"/>
  <c r="H68" i="12"/>
  <c r="G60" i="34"/>
  <c r="F68" i="10"/>
  <c r="G68" i="12"/>
  <c r="G68" i="10"/>
  <c r="F68" i="12"/>
  <c r="F70" i="12"/>
  <c r="E61" i="34"/>
  <c r="E28" i="34"/>
  <c r="E93" i="34"/>
  <c r="E97" i="34"/>
  <c r="E94" i="34"/>
  <c r="F93" i="34"/>
  <c r="F97" i="34"/>
  <c r="F94" i="34"/>
  <c r="G93" i="34"/>
  <c r="G97" i="34"/>
  <c r="G94" i="34"/>
  <c r="E59" i="34"/>
  <c r="G69" i="12"/>
  <c r="G57" i="34"/>
  <c r="G56" i="34"/>
  <c r="E57" i="34"/>
  <c r="E30" i="34"/>
  <c r="G70" i="10"/>
  <c r="F98" i="34"/>
  <c r="F70" i="10"/>
  <c r="E98" i="34"/>
  <c r="E56" i="34"/>
  <c r="I69" i="10"/>
  <c r="F56" i="34"/>
  <c r="F57" i="34"/>
  <c r="I69" i="12"/>
  <c r="E60" i="34"/>
  <c r="H69" i="10"/>
  <c r="G70" i="12"/>
  <c r="G71" i="12"/>
  <c r="H70" i="10"/>
  <c r="G98" i="34"/>
  <c r="G69" i="10"/>
  <c r="H69" i="12"/>
  <c r="G96" i="34"/>
  <c r="F96" i="34"/>
  <c r="E96" i="34"/>
  <c r="I71" i="10"/>
  <c r="H71" i="10"/>
  <c r="G71" i="10"/>
  <c r="I26" i="34"/>
  <c r="H27" i="34"/>
  <c r="H25" i="34"/>
  <c r="H67" i="34"/>
  <c r="I65" i="12"/>
  <c r="I27" i="34"/>
  <c r="I129" i="34"/>
  <c r="H66" i="34"/>
  <c r="J25" i="34"/>
  <c r="I66" i="12"/>
  <c r="H53" i="34"/>
  <c r="H65" i="34"/>
  <c r="H50" i="34"/>
  <c r="H52" i="34"/>
  <c r="I51" i="34"/>
  <c r="I25" i="34"/>
  <c r="J26" i="34"/>
  <c r="I67" i="34"/>
  <c r="K26" i="34"/>
  <c r="J27" i="34"/>
  <c r="I127" i="34"/>
  <c r="I128" i="34"/>
  <c r="J67" i="34"/>
  <c r="J129" i="34"/>
  <c r="C16" i="39"/>
  <c r="C16" i="38"/>
  <c r="I67" i="12"/>
  <c r="I52" i="34"/>
  <c r="I65" i="34"/>
  <c r="J51" i="34"/>
  <c r="I66" i="34"/>
  <c r="J66" i="12"/>
  <c r="J66" i="2"/>
  <c r="I50" i="34"/>
  <c r="I53" i="34"/>
  <c r="K67" i="34"/>
  <c r="L26" i="34"/>
  <c r="K27" i="34"/>
  <c r="J50" i="34"/>
  <c r="J66" i="34"/>
  <c r="K51" i="34"/>
  <c r="J65" i="34"/>
  <c r="J52" i="34"/>
  <c r="J127" i="34"/>
  <c r="J128" i="34"/>
  <c r="K129" i="34"/>
  <c r="D16" i="38"/>
  <c r="K25" i="34"/>
  <c r="E16" i="38"/>
  <c r="L27" i="34"/>
  <c r="L25" i="34"/>
  <c r="I60" i="34"/>
  <c r="K52" i="34"/>
  <c r="M26" i="34"/>
  <c r="L67" i="34"/>
  <c r="L51" i="34"/>
  <c r="D16" i="39"/>
  <c r="K65" i="34"/>
  <c r="K50" i="34"/>
  <c r="K66" i="34"/>
  <c r="L129" i="34"/>
  <c r="L50" i="34"/>
  <c r="E16" i="39"/>
  <c r="M129" i="34"/>
  <c r="L127" i="34"/>
  <c r="L128" i="34"/>
  <c r="K127" i="34"/>
  <c r="K128" i="34"/>
  <c r="D17" i="33"/>
  <c r="D21" i="33"/>
  <c r="D23" i="33"/>
  <c r="L52" i="34"/>
  <c r="M51" i="34"/>
  <c r="L65" i="34"/>
  <c r="L66" i="34"/>
  <c r="M27" i="34"/>
  <c r="N26" i="34"/>
  <c r="F16" i="39"/>
  <c r="F16" i="38"/>
  <c r="M25" i="34"/>
  <c r="M67" i="34"/>
  <c r="N129" i="34"/>
  <c r="G16" i="38"/>
  <c r="M127" i="34"/>
  <c r="M128" i="34"/>
  <c r="N25" i="34"/>
  <c r="K9" i="33"/>
  <c r="M66" i="34"/>
  <c r="M65" i="34"/>
  <c r="N51" i="34"/>
  <c r="M52" i="34"/>
  <c r="N27" i="34"/>
  <c r="N67" i="34"/>
  <c r="G16" i="39"/>
  <c r="M50" i="34"/>
  <c r="N127" i="34"/>
  <c r="N128" i="34"/>
  <c r="N52" i="34"/>
  <c r="N65" i="34"/>
  <c r="N66" i="34"/>
  <c r="N50" i="34"/>
  <c r="K44" i="34"/>
  <c r="N17" i="34"/>
  <c r="L31" i="2"/>
  <c r="K49" i="34"/>
  <c r="J19" i="34"/>
  <c r="M32" i="12"/>
  <c r="L31" i="51"/>
  <c r="K18" i="34"/>
  <c r="M32" i="2"/>
  <c r="K22" i="34"/>
  <c r="K17" i="34"/>
  <c r="K115" i="34"/>
  <c r="K116" i="34"/>
  <c r="K120" i="34"/>
  <c r="M32" i="51"/>
  <c r="N116" i="34"/>
  <c r="N120" i="34"/>
  <c r="N115" i="34"/>
  <c r="L116" i="34"/>
  <c r="M49" i="34"/>
  <c r="N19" i="34"/>
  <c r="L17" i="34"/>
  <c r="L115" i="34"/>
  <c r="P32" i="2"/>
  <c r="L22" i="34"/>
  <c r="N32" i="12"/>
  <c r="N45" i="34"/>
  <c r="J45" i="34"/>
  <c r="M45" i="34"/>
  <c r="K31" i="2"/>
  <c r="N22" i="51"/>
  <c r="M117" i="34"/>
  <c r="N31" i="2"/>
  <c r="L32" i="12"/>
  <c r="O32" i="2"/>
  <c r="N22" i="34"/>
  <c r="K32" i="12"/>
  <c r="J49" i="34"/>
  <c r="N18" i="34"/>
  <c r="N49" i="34"/>
  <c r="J44" i="34"/>
  <c r="J131" i="44"/>
  <c r="J120" i="44"/>
  <c r="L14" i="34"/>
  <c r="K14" i="34"/>
  <c r="J66" i="51"/>
  <c r="I29" i="34"/>
  <c r="I59" i="34"/>
  <c r="I55" i="34"/>
  <c r="I66" i="2"/>
  <c r="F59" i="34"/>
  <c r="H67" i="12"/>
  <c r="L16" i="34"/>
  <c r="F61" i="34"/>
  <c r="G67" i="12"/>
  <c r="G66" i="2"/>
  <c r="G53" i="34"/>
  <c r="J70" i="12"/>
  <c r="F60" i="34"/>
  <c r="F53" i="34"/>
  <c r="C87" i="38"/>
  <c r="E114" i="43"/>
  <c r="J103" i="44"/>
  <c r="E102" i="43"/>
  <c r="G103" i="44"/>
  <c r="G108" i="44"/>
  <c r="G114" i="44"/>
  <c r="J102" i="43"/>
  <c r="G175" i="44"/>
  <c r="E87" i="39"/>
  <c r="D105" i="44"/>
  <c r="E175" i="46"/>
  <c r="E17" i="43"/>
  <c r="C82" i="41"/>
  <c r="D17" i="43"/>
  <c r="E11" i="43"/>
  <c r="D103" i="46"/>
  <c r="E142" i="43"/>
  <c r="E147" i="44"/>
  <c r="E147" i="43"/>
  <c r="E153" i="43"/>
  <c r="E158" i="44"/>
  <c r="E158" i="43"/>
  <c r="J125" i="44"/>
  <c r="J120" i="43"/>
  <c r="E125" i="44"/>
  <c r="D120" i="43"/>
  <c r="D125" i="44"/>
  <c r="D131" i="43"/>
  <c r="D142" i="43"/>
  <c r="D147" i="44"/>
  <c r="D147" i="43"/>
  <c r="D153" i="43"/>
  <c r="D158" i="44"/>
  <c r="D158" i="43"/>
  <c r="K69" i="34"/>
  <c r="K68" i="34"/>
  <c r="K133" i="34"/>
  <c r="K137" i="34"/>
  <c r="K136" i="34"/>
  <c r="K132" i="34"/>
  <c r="K135" i="34"/>
  <c r="L133" i="34"/>
  <c r="L137" i="34"/>
  <c r="L136" i="34"/>
  <c r="L135" i="34"/>
  <c r="M68" i="34"/>
  <c r="M69" i="34"/>
  <c r="J135" i="34"/>
  <c r="J133" i="34"/>
  <c r="J137" i="34"/>
  <c r="J136" i="34"/>
  <c r="M135" i="34"/>
  <c r="M133" i="34"/>
  <c r="M137" i="34"/>
  <c r="M136" i="34"/>
  <c r="N68" i="34"/>
  <c r="N69" i="34"/>
  <c r="J132" i="34"/>
  <c r="L71" i="34"/>
  <c r="N72" i="34"/>
  <c r="O41" i="51"/>
  <c r="N130" i="34"/>
  <c r="L41" i="51"/>
  <c r="K130" i="34"/>
  <c r="K71" i="34"/>
  <c r="G61" i="34"/>
  <c r="H71" i="12"/>
  <c r="J72" i="34"/>
  <c r="J71" i="34"/>
  <c r="J70" i="51"/>
  <c r="I123" i="34"/>
  <c r="I121" i="34"/>
  <c r="I37" i="34"/>
  <c r="I39" i="34"/>
  <c r="I70" i="2"/>
  <c r="M19" i="2"/>
  <c r="L20" i="34"/>
  <c r="M48" i="34"/>
  <c r="M47" i="34"/>
  <c r="N18" i="2"/>
  <c r="L72" i="34"/>
  <c r="H55" i="34"/>
  <c r="O19" i="12"/>
  <c r="I61" i="34"/>
  <c r="J67" i="12"/>
  <c r="I70" i="12"/>
  <c r="J71" i="12"/>
  <c r="G59" i="34"/>
  <c r="N19" i="12"/>
  <c r="H66" i="2"/>
  <c r="I67" i="2"/>
  <c r="M42" i="34"/>
  <c r="J69" i="34"/>
  <c r="L69" i="34"/>
  <c r="G55" i="34"/>
  <c r="J70" i="2"/>
  <c r="I38" i="34"/>
  <c r="H38" i="34"/>
  <c r="H60" i="34"/>
  <c r="L33" i="34"/>
  <c r="L15" i="34"/>
  <c r="L48" i="34"/>
  <c r="M19" i="12"/>
  <c r="K16" i="34"/>
  <c r="N16" i="34"/>
  <c r="O61" i="12"/>
  <c r="N114" i="34"/>
  <c r="N48" i="34"/>
  <c r="N41" i="34"/>
  <c r="O18" i="2"/>
  <c r="N15" i="34"/>
  <c r="K114" i="34"/>
  <c r="N47" i="34"/>
  <c r="N42" i="34"/>
  <c r="K33" i="34"/>
  <c r="M16" i="34"/>
  <c r="L132" i="34"/>
  <c r="L138" i="34"/>
  <c r="M41" i="51"/>
  <c r="L114" i="34"/>
  <c r="K21" i="34"/>
  <c r="N71" i="34"/>
  <c r="L18" i="51"/>
  <c r="K119" i="34"/>
  <c r="K20" i="34"/>
  <c r="K15" i="34"/>
  <c r="N16" i="51"/>
  <c r="L21" i="34"/>
  <c r="N18" i="51"/>
  <c r="M14" i="34"/>
  <c r="M21" i="34"/>
  <c r="J114" i="34"/>
  <c r="K41" i="51"/>
  <c r="J138" i="34"/>
  <c r="K66" i="12"/>
  <c r="J60" i="34"/>
  <c r="K61" i="2"/>
  <c r="K61" i="51"/>
  <c r="J122" i="34"/>
  <c r="N61" i="2"/>
  <c r="F33" i="39"/>
  <c r="F33" i="38"/>
  <c r="M13" i="34"/>
  <c r="F15" i="39"/>
  <c r="F15" i="38"/>
  <c r="N66" i="12"/>
  <c r="M53" i="34"/>
  <c r="M54" i="34"/>
  <c r="F12" i="39"/>
  <c r="L61" i="2"/>
  <c r="D33" i="39"/>
  <c r="D33" i="38"/>
  <c r="K54" i="34"/>
  <c r="D15" i="39"/>
  <c r="D15" i="38"/>
  <c r="K13" i="34"/>
  <c r="L66" i="12"/>
  <c r="K53" i="34"/>
  <c r="D12" i="39"/>
  <c r="L113" i="34"/>
  <c r="L118" i="34"/>
  <c r="L119" i="34"/>
  <c r="L112" i="34"/>
  <c r="M66" i="12"/>
  <c r="L53" i="34"/>
  <c r="L13" i="34"/>
  <c r="E15" i="39"/>
  <c r="E15" i="38"/>
  <c r="L54" i="34"/>
  <c r="E12" i="39"/>
  <c r="M61" i="2"/>
  <c r="E33" i="39"/>
  <c r="E33" i="38"/>
  <c r="L19" i="12"/>
  <c r="J47" i="34"/>
  <c r="J16" i="34"/>
  <c r="C12" i="39"/>
  <c r="J41" i="34"/>
  <c r="C33" i="39"/>
  <c r="C33" i="38"/>
  <c r="K19" i="12"/>
  <c r="K18" i="2"/>
  <c r="K18" i="51"/>
  <c r="J54" i="34"/>
  <c r="C15" i="39"/>
  <c r="C15" i="38"/>
  <c r="N31" i="51"/>
  <c r="N32" i="2"/>
  <c r="M22" i="34"/>
  <c r="M17" i="34"/>
  <c r="M18" i="34"/>
  <c r="K31" i="51"/>
  <c r="J22" i="34"/>
  <c r="L32" i="2"/>
  <c r="J18" i="34"/>
  <c r="K32" i="2"/>
  <c r="J17" i="34"/>
  <c r="K131" i="34"/>
  <c r="J36" i="34"/>
  <c r="N131" i="34"/>
  <c r="J131" i="43"/>
  <c r="J136" i="44"/>
  <c r="J136" i="43"/>
  <c r="F29" i="34"/>
  <c r="F38" i="34"/>
  <c r="G67" i="2"/>
  <c r="G66" i="51"/>
  <c r="F37" i="34"/>
  <c r="G70" i="2"/>
  <c r="I66" i="51"/>
  <c r="H29" i="34"/>
  <c r="J67" i="2"/>
  <c r="I105" i="44"/>
  <c r="I108" i="44"/>
  <c r="J105" i="44"/>
  <c r="J103" i="46"/>
  <c r="G103" i="46"/>
  <c r="D103" i="43"/>
  <c r="C82" i="38"/>
  <c r="C91" i="41"/>
  <c r="C93" i="41"/>
  <c r="C96" i="41"/>
  <c r="E125" i="43"/>
  <c r="C88" i="39"/>
  <c r="C88" i="38"/>
  <c r="E175" i="44"/>
  <c r="E175" i="43"/>
  <c r="D125" i="43"/>
  <c r="J125" i="43"/>
  <c r="H61" i="34"/>
  <c r="I71" i="12"/>
  <c r="H59" i="34"/>
  <c r="G38" i="34"/>
  <c r="H70" i="2"/>
  <c r="H67" i="2"/>
  <c r="H66" i="51"/>
  <c r="G37" i="34"/>
  <c r="G29" i="34"/>
  <c r="H30" i="34"/>
  <c r="H28" i="34"/>
  <c r="M19" i="51"/>
  <c r="I30" i="34"/>
  <c r="J71" i="2"/>
  <c r="I28" i="34"/>
  <c r="M15" i="34"/>
  <c r="M33" i="34"/>
  <c r="N19" i="2"/>
  <c r="M20" i="34"/>
  <c r="O61" i="2"/>
  <c r="N13" i="34"/>
  <c r="G15" i="39"/>
  <c r="G15" i="38"/>
  <c r="G12" i="39"/>
  <c r="O66" i="12"/>
  <c r="G33" i="39"/>
  <c r="G33" i="38"/>
  <c r="O18" i="51"/>
  <c r="N21" i="34"/>
  <c r="N20" i="34"/>
  <c r="N14" i="34"/>
  <c r="N33" i="34"/>
  <c r="P19" i="2"/>
  <c r="N54" i="34"/>
  <c r="O19" i="2"/>
  <c r="J31" i="34"/>
  <c r="K66" i="2"/>
  <c r="J29" i="34"/>
  <c r="L19" i="2"/>
  <c r="J35" i="34"/>
  <c r="J34" i="34"/>
  <c r="J55" i="34"/>
  <c r="J32" i="34"/>
  <c r="J33" i="34"/>
  <c r="J21" i="34"/>
  <c r="J11" i="34"/>
  <c r="K19" i="2"/>
  <c r="J53" i="34"/>
  <c r="L67" i="12"/>
  <c r="M119" i="34"/>
  <c r="M112" i="34"/>
  <c r="M118" i="34"/>
  <c r="M71" i="34"/>
  <c r="M72" i="34"/>
  <c r="K118" i="34"/>
  <c r="K113" i="34"/>
  <c r="M113" i="34"/>
  <c r="K112" i="34"/>
  <c r="M132" i="34"/>
  <c r="M138" i="34"/>
  <c r="N41" i="51"/>
  <c r="M114" i="34"/>
  <c r="L130" i="34"/>
  <c r="L131" i="34"/>
  <c r="N19" i="51"/>
  <c r="J12" i="34"/>
  <c r="E16" i="33"/>
  <c r="K67" i="12"/>
  <c r="K70" i="12"/>
  <c r="J59" i="34"/>
  <c r="J131" i="34"/>
  <c r="J130" i="34"/>
  <c r="J20" i="34"/>
  <c r="E81" i="39"/>
  <c r="E12" i="38"/>
  <c r="D12" i="38"/>
  <c r="D81" i="39"/>
  <c r="F12" i="38"/>
  <c r="F81" i="39"/>
  <c r="L66" i="2"/>
  <c r="K55" i="34"/>
  <c r="K60" i="34"/>
  <c r="L70" i="12"/>
  <c r="K61" i="34"/>
  <c r="N67" i="12"/>
  <c r="M55" i="34"/>
  <c r="N70" i="12"/>
  <c r="M59" i="34"/>
  <c r="N66" i="2"/>
  <c r="M60" i="34"/>
  <c r="M70" i="12"/>
  <c r="L59" i="34"/>
  <c r="L60" i="34"/>
  <c r="M67" i="12"/>
  <c r="M66" i="2"/>
  <c r="L55" i="34"/>
  <c r="L32" i="34"/>
  <c r="L31" i="34"/>
  <c r="L35" i="34"/>
  <c r="L12" i="34"/>
  <c r="G16" i="33"/>
  <c r="M61" i="51"/>
  <c r="L34" i="34"/>
  <c r="L11" i="34"/>
  <c r="L61" i="51"/>
  <c r="K32" i="34"/>
  <c r="K12" i="34"/>
  <c r="K11" i="34"/>
  <c r="K31" i="34"/>
  <c r="K35" i="34"/>
  <c r="F16" i="33"/>
  <c r="M32" i="34"/>
  <c r="H16" i="33"/>
  <c r="N61" i="51"/>
  <c r="M35" i="34"/>
  <c r="M11" i="34"/>
  <c r="M12" i="34"/>
  <c r="M31" i="34"/>
  <c r="C12" i="38"/>
  <c r="C81" i="39"/>
  <c r="J15" i="34"/>
  <c r="J14" i="34"/>
  <c r="J113" i="34"/>
  <c r="J119" i="34"/>
  <c r="L19" i="51"/>
  <c r="J112" i="34"/>
  <c r="J118" i="34"/>
  <c r="K19" i="51"/>
  <c r="J120" i="34"/>
  <c r="J116" i="34"/>
  <c r="L32" i="51"/>
  <c r="J115" i="34"/>
  <c r="K32" i="51"/>
  <c r="M116" i="34"/>
  <c r="M120" i="34"/>
  <c r="N32" i="51"/>
  <c r="M115" i="34"/>
  <c r="O32" i="51"/>
  <c r="F30" i="34"/>
  <c r="G71" i="2"/>
  <c r="H123" i="34"/>
  <c r="H121" i="34"/>
  <c r="J67" i="51"/>
  <c r="H39" i="34"/>
  <c r="H37" i="34"/>
  <c r="I70" i="51"/>
  <c r="J71" i="51"/>
  <c r="F123" i="34"/>
  <c r="F39" i="34"/>
  <c r="G67" i="51"/>
  <c r="G70" i="51"/>
  <c r="G71" i="51"/>
  <c r="F121" i="34"/>
  <c r="F28" i="34"/>
  <c r="D107" i="44"/>
  <c r="I114" i="44"/>
  <c r="G103" i="43"/>
  <c r="G108" i="46"/>
  <c r="J103" i="43"/>
  <c r="G123" i="34"/>
  <c r="G121" i="34"/>
  <c r="G39" i="34"/>
  <c r="H70" i="51"/>
  <c r="H67" i="51"/>
  <c r="I67" i="51"/>
  <c r="G30" i="34"/>
  <c r="H71" i="2"/>
  <c r="I71" i="2"/>
  <c r="G28" i="34"/>
  <c r="N113" i="34"/>
  <c r="N119" i="34"/>
  <c r="O19" i="51"/>
  <c r="N112" i="34"/>
  <c r="N118" i="34"/>
  <c r="O70" i="12"/>
  <c r="N61" i="34"/>
  <c r="N53" i="34"/>
  <c r="N60" i="34"/>
  <c r="O67" i="12"/>
  <c r="N55" i="34"/>
  <c r="O66" i="2"/>
  <c r="G12" i="38"/>
  <c r="G81" i="39"/>
  <c r="N12" i="34"/>
  <c r="I16" i="33"/>
  <c r="N35" i="34"/>
  <c r="N31" i="34"/>
  <c r="O61" i="51"/>
  <c r="N32" i="34"/>
  <c r="N11" i="34"/>
  <c r="K66" i="51"/>
  <c r="J37" i="34"/>
  <c r="L67" i="2"/>
  <c r="J38" i="34"/>
  <c r="E17" i="33"/>
  <c r="E21" i="33"/>
  <c r="J61" i="34"/>
  <c r="K70" i="2"/>
  <c r="K71" i="12"/>
  <c r="K67" i="2"/>
  <c r="M130" i="34"/>
  <c r="M131" i="34"/>
  <c r="M36" i="34"/>
  <c r="M122" i="34"/>
  <c r="L38" i="34"/>
  <c r="G17" i="33"/>
  <c r="L29" i="34"/>
  <c r="M66" i="51"/>
  <c r="L121" i="34"/>
  <c r="M67" i="2"/>
  <c r="M70" i="2"/>
  <c r="L28" i="34"/>
  <c r="L66" i="51"/>
  <c r="K37" i="34"/>
  <c r="F17" i="33"/>
  <c r="F21" i="33"/>
  <c r="F23" i="33"/>
  <c r="K29" i="34"/>
  <c r="K38" i="34"/>
  <c r="L70" i="2"/>
  <c r="K28" i="34"/>
  <c r="F81" i="38"/>
  <c r="F91" i="39"/>
  <c r="M71" i="12"/>
  <c r="L61" i="34"/>
  <c r="D91" i="39"/>
  <c r="D81" i="38"/>
  <c r="K36" i="34"/>
  <c r="K122" i="34"/>
  <c r="M38" i="34"/>
  <c r="N70" i="2"/>
  <c r="M28" i="34"/>
  <c r="N67" i="2"/>
  <c r="N66" i="51"/>
  <c r="H17" i="33"/>
  <c r="M29" i="34"/>
  <c r="K59" i="34"/>
  <c r="N71" i="12"/>
  <c r="M61" i="34"/>
  <c r="E81" i="38"/>
  <c r="E91" i="39"/>
  <c r="M34" i="34"/>
  <c r="K34" i="34"/>
  <c r="L122" i="34"/>
  <c r="L36" i="34"/>
  <c r="L71" i="12"/>
  <c r="C91" i="39"/>
  <c r="C81" i="38"/>
  <c r="J121" i="34"/>
  <c r="I175" i="44"/>
  <c r="G87" i="39"/>
  <c r="J107" i="44"/>
  <c r="J108" i="44"/>
  <c r="J114" i="44"/>
  <c r="J175" i="44"/>
  <c r="D108" i="44"/>
  <c r="D114" i="44"/>
  <c r="D175" i="44"/>
  <c r="G114" i="46"/>
  <c r="D105" i="46"/>
  <c r="G108" i="43"/>
  <c r="H71" i="51"/>
  <c r="I71" i="51"/>
  <c r="G81" i="38"/>
  <c r="G91" i="39"/>
  <c r="O71" i="12"/>
  <c r="O70" i="2"/>
  <c r="O71" i="2"/>
  <c r="N29" i="34"/>
  <c r="O66" i="51"/>
  <c r="N37" i="34"/>
  <c r="I17" i="33"/>
  <c r="N38" i="34"/>
  <c r="N34" i="34"/>
  <c r="N36" i="34"/>
  <c r="N122" i="34"/>
  <c r="N59" i="34"/>
  <c r="O67" i="2"/>
  <c r="J123" i="34"/>
  <c r="K67" i="51"/>
  <c r="K70" i="51"/>
  <c r="K71" i="51"/>
  <c r="J39" i="34"/>
  <c r="K71" i="2"/>
  <c r="J30" i="34"/>
  <c r="E18" i="33"/>
  <c r="J28" i="34"/>
  <c r="K121" i="34"/>
  <c r="L67" i="51"/>
  <c r="H18" i="33"/>
  <c r="H21" i="33"/>
  <c r="N70" i="51"/>
  <c r="M39" i="34"/>
  <c r="N67" i="51"/>
  <c r="M123" i="34"/>
  <c r="M37" i="34"/>
  <c r="M121" i="34"/>
  <c r="L30" i="34"/>
  <c r="M71" i="2"/>
  <c r="D91" i="38"/>
  <c r="D93" i="38"/>
  <c r="D96" i="38"/>
  <c r="D93" i="39"/>
  <c r="D96" i="39"/>
  <c r="M67" i="51"/>
  <c r="L123" i="34"/>
  <c r="L39" i="34"/>
  <c r="M70" i="51"/>
  <c r="M30" i="34"/>
  <c r="N71" i="2"/>
  <c r="F18" i="33"/>
  <c r="K30" i="34"/>
  <c r="L71" i="2"/>
  <c r="L37" i="34"/>
  <c r="O67" i="51"/>
  <c r="E93" i="39"/>
  <c r="E96" i="39"/>
  <c r="F93" i="39"/>
  <c r="F96" i="39"/>
  <c r="F91" i="38"/>
  <c r="F93" i="38"/>
  <c r="F96" i="38"/>
  <c r="L70" i="51"/>
  <c r="K123" i="34"/>
  <c r="K39" i="34"/>
  <c r="G21" i="33"/>
  <c r="G18" i="33"/>
  <c r="C91" i="38"/>
  <c r="C93" i="38"/>
  <c r="C96" i="38"/>
  <c r="C93" i="39"/>
  <c r="C96" i="39"/>
  <c r="F22" i="33"/>
  <c r="E22" i="33"/>
  <c r="E23" i="33"/>
  <c r="I105" i="46"/>
  <c r="J105" i="46"/>
  <c r="D105" i="43"/>
  <c r="E87" i="41"/>
  <c r="G175" i="46"/>
  <c r="G175" i="43"/>
  <c r="G114" i="43"/>
  <c r="O70" i="51"/>
  <c r="O71" i="51"/>
  <c r="N123" i="34"/>
  <c r="N39" i="34"/>
  <c r="N28" i="34"/>
  <c r="N30" i="34"/>
  <c r="K17" i="33"/>
  <c r="I18" i="33"/>
  <c r="I21" i="33"/>
  <c r="L71" i="51"/>
  <c r="N121" i="34"/>
  <c r="G93" i="39"/>
  <c r="G96" i="39"/>
  <c r="M71" i="51"/>
  <c r="N71" i="51"/>
  <c r="G22" i="33"/>
  <c r="G23" i="33"/>
  <c r="G24" i="33"/>
  <c r="H22" i="33"/>
  <c r="H23" i="33"/>
  <c r="F24" i="33"/>
  <c r="E24" i="33"/>
  <c r="J105" i="43"/>
  <c r="E87" i="38"/>
  <c r="E91" i="41"/>
  <c r="I108" i="46"/>
  <c r="I105" i="43"/>
  <c r="H24" i="33"/>
  <c r="I23" i="33"/>
  <c r="K23" i="33"/>
  <c r="I22" i="33"/>
  <c r="K21" i="33"/>
  <c r="E93" i="41"/>
  <c r="E96" i="41"/>
  <c r="E91" i="38"/>
  <c r="E93" i="38"/>
  <c r="E96" i="38"/>
  <c r="I108" i="43"/>
  <c r="D107" i="46"/>
  <c r="I114" i="46"/>
  <c r="I24" i="33"/>
  <c r="D107" i="43"/>
  <c r="J107" i="46"/>
  <c r="D108" i="46"/>
  <c r="G87" i="41"/>
  <c r="I114" i="43"/>
  <c r="I175" i="46"/>
  <c r="I175" i="43"/>
  <c r="G87" i="38"/>
  <c r="G91" i="41"/>
  <c r="D114" i="46"/>
  <c r="D108" i="43"/>
  <c r="J107" i="43"/>
  <c r="J108" i="46"/>
  <c r="D114" i="43"/>
  <c r="D175" i="46"/>
  <c r="D175" i="43"/>
  <c r="J108" i="43"/>
  <c r="J114" i="46"/>
  <c r="G93" i="41"/>
  <c r="G96" i="41"/>
  <c r="G91" i="38"/>
  <c r="G93" i="38"/>
  <c r="G96" i="38"/>
  <c r="J175" i="46"/>
  <c r="J175" i="43"/>
  <c r="J114" i="43"/>
</calcChain>
</file>

<file path=xl/sharedStrings.xml><?xml version="1.0" encoding="utf-8"?>
<sst xmlns="http://schemas.openxmlformats.org/spreadsheetml/2006/main" count="1334" uniqueCount="454">
  <si>
    <t>Table 1 - Total Costs and Unit Costs</t>
  </si>
  <si>
    <t>Cost details</t>
  </si>
  <si>
    <t>1.     Detail by nature (in nominal terms)</t>
  </si>
  <si>
    <t>1.1   Staff</t>
  </si>
  <si>
    <t>1.3   Depreciation</t>
  </si>
  <si>
    <t>1.4   Cost of capital</t>
  </si>
  <si>
    <t>1.5   Exceptional items</t>
  </si>
  <si>
    <t>1.6   Total costs</t>
  </si>
  <si>
    <t>Total          % n/n-1</t>
  </si>
  <si>
    <t>2.     Detail by service (in nominal terms)</t>
  </si>
  <si>
    <t>2.1   Air Traffic Management</t>
  </si>
  <si>
    <t>2.5   Search and rescue</t>
  </si>
  <si>
    <t>2.8   Supervision costs</t>
  </si>
  <si>
    <t>2.10 Total costs</t>
  </si>
  <si>
    <t>3.   Complementary information (in nominal terms)</t>
  </si>
  <si>
    <t>Average asset base</t>
  </si>
  <si>
    <t>Cost of capital %</t>
  </si>
  <si>
    <t>4.  Total costs after deduction of costs for services to exempted flights (in nominal terms)</t>
  </si>
  <si>
    <t>4.1  Costs for exempted VFR flights</t>
  </si>
  <si>
    <t xml:space="preserve">4.2  Total determined/actual costs </t>
  </si>
  <si>
    <t>5.  Cost-efficiency KPI - Determined/Actual Unit Cost (in real terms)</t>
  </si>
  <si>
    <t>5.4 Total Service Units</t>
  </si>
  <si>
    <t>3.1  Net book val. fixed assets</t>
  </si>
  <si>
    <t>3.2  Adjustments total assets</t>
  </si>
  <si>
    <t>3.3  Net current assets</t>
  </si>
  <si>
    <t>3.4  Total asset base</t>
  </si>
  <si>
    <t>3.5  Cost of capital pre tax rate</t>
  </si>
  <si>
    <t>3.6  Return on equity</t>
  </si>
  <si>
    <t>3.7  Average interest on debts</t>
  </si>
  <si>
    <t>1.2   Other operating costs</t>
  </si>
  <si>
    <t>2.2   Communication</t>
  </si>
  <si>
    <t>2.3   Navigation</t>
  </si>
  <si>
    <t>2.4   Surveillance</t>
  </si>
  <si>
    <t>2.6   Aeronautical Information</t>
  </si>
  <si>
    <t>2.7   Meteorological services</t>
  </si>
  <si>
    <t>2.9   Other State costs</t>
  </si>
  <si>
    <t>Costs of common projects</t>
  </si>
  <si>
    <t>3.14 Exchange rate (if applicable)</t>
  </si>
  <si>
    <t>5.1  Inflation  %</t>
  </si>
  <si>
    <t>5.2  Inflation index (1)</t>
  </si>
  <si>
    <t>5.3  Total costs real terms (2)</t>
  </si>
  <si>
    <t>5.5 Unit cost in real terms prices (3)</t>
  </si>
  <si>
    <t xml:space="preserve">         of which, pension costs</t>
  </si>
  <si>
    <t>Actual costs - Reference Period</t>
  </si>
  <si>
    <t>3.13 Eurocontrol costs (Euro)</t>
  </si>
  <si>
    <t>3.15 Eurocontrol costs (national currency)</t>
  </si>
  <si>
    <t>3.8  Share of financing through equity</t>
  </si>
  <si>
    <t>3.9  Common projects</t>
  </si>
  <si>
    <t xml:space="preserve">Costs of new and existing investments </t>
  </si>
  <si>
    <t>3.10  Depreciation</t>
  </si>
  <si>
    <t xml:space="preserve">3.11  Cost of capital </t>
  </si>
  <si>
    <t xml:space="preserve">3.12  Cost of leasing </t>
  </si>
  <si>
    <t>Actual costs - Reference Period 3</t>
  </si>
  <si>
    <t>2020 D</t>
  </si>
  <si>
    <t>2021 D</t>
  </si>
  <si>
    <t>2022 D</t>
  </si>
  <si>
    <t>2023 D</t>
  </si>
  <si>
    <t>2024 D</t>
  </si>
  <si>
    <t>RP3 Performance Plan (determined 2020-2024)</t>
  </si>
  <si>
    <t>YoY variation</t>
  </si>
  <si>
    <t>All Entities</t>
  </si>
  <si>
    <t>Legend for the Check sheet</t>
  </si>
  <si>
    <t>Cells highlighted in green indicate that the items checked are equal and different to 0</t>
  </si>
  <si>
    <t>Cells highlighted in pale yellow indicate that the items entering the check are blank or 0</t>
  </si>
  <si>
    <t>Cells highlighted in red indicate that the items checked are not equal</t>
  </si>
  <si>
    <t>Cells highlighted in pale yellow indicate that one of the items entering the check is blank or 0</t>
  </si>
  <si>
    <t>#DIV/0</t>
  </si>
  <si>
    <t>Cells highlighted in orange indicate formulae that resulted in error</t>
  </si>
  <si>
    <t>N/A</t>
  </si>
  <si>
    <t>Cells highlighted in white with grey "N/A" indicate that the check is not applicable for the given combination of year and/or RP</t>
  </si>
  <si>
    <t>Rounding 
(dec. plcs)</t>
  </si>
  <si>
    <t>#</t>
  </si>
  <si>
    <t>Item</t>
  </si>
  <si>
    <t xml:space="preserve"> #001</t>
  </si>
  <si>
    <t>4.2</t>
  </si>
  <si>
    <t>Check that values in Table 1 Consolidated are sums of the same items across all the entities (in '000 NC)</t>
  </si>
  <si>
    <t>Total determined/actual costs (in '000 NC)</t>
  </si>
  <si>
    <t>Sum of Total determined/actual costs for all entities (in '000 NC)</t>
  </si>
  <si>
    <t xml:space="preserve"> #002</t>
  </si>
  <si>
    <t>1.6</t>
  </si>
  <si>
    <t>Check the sum of costs by nature (in '000 NC)</t>
  </si>
  <si>
    <t>Total costs by nature (in '000 NC)</t>
  </si>
  <si>
    <t>Sum of items 1.1 to 1.5 (in '000 NC)</t>
  </si>
  <si>
    <t xml:space="preserve"> #003</t>
  </si>
  <si>
    <t>2.10</t>
  </si>
  <si>
    <t>Check the sum of costs by service (in '000 NC)</t>
  </si>
  <si>
    <t>Total costs by service (in '000 NC)</t>
  </si>
  <si>
    <t>Sum of items 2.1 to 2.9 (in '000 NC)</t>
  </si>
  <si>
    <t xml:space="preserve"> #004</t>
  </si>
  <si>
    <t>Check that total costs by nature equals total costs by service (in '000 NC)</t>
  </si>
  <si>
    <t xml:space="preserve"> #009</t>
  </si>
  <si>
    <t>5.2</t>
  </si>
  <si>
    <t>Calculated price index</t>
  </si>
  <si>
    <t>Price Index</t>
  </si>
  <si>
    <t>5.3</t>
  </si>
  <si>
    <t>Total determined/actual costs after deduction of costs for exempted VFR flights / price index (in '000 NC)</t>
  </si>
  <si>
    <t>Total costs real terms (in '000 NC)</t>
  </si>
  <si>
    <t xml:space="preserve"> #017b</t>
  </si>
  <si>
    <t>5.5</t>
  </si>
  <si>
    <t>Total costs real terms / Total service units</t>
  </si>
  <si>
    <t>Unit Cost</t>
  </si>
  <si>
    <t>#063</t>
  </si>
  <si>
    <t>Check total costs after deduction of costs for exempted VFR</t>
  </si>
  <si>
    <t>Total determined/actual costs(in '000 NC)</t>
  </si>
  <si>
    <t>Total costs by service deducted by Costs for exempted VFR flights (in '000 NC)</t>
  </si>
  <si>
    <t>2.1</t>
  </si>
  <si>
    <t xml:space="preserve"> #016</t>
  </si>
  <si>
    <t>5.4</t>
  </si>
  <si>
    <t>Check that Service Units are the same for all entities (in '000)</t>
  </si>
  <si>
    <t>Total Service Units (Consolidated)</t>
  </si>
  <si>
    <t xml:space="preserve"> #006</t>
  </si>
  <si>
    <t>5.1</t>
  </si>
  <si>
    <t>Check that inflation rate for the entity is the same as at Charging Zone level (in %)</t>
  </si>
  <si>
    <t>Inflation rate (%) (Consolidated)</t>
  </si>
  <si>
    <t xml:space="preserve"> #006b</t>
  </si>
  <si>
    <t>Check that inflation index for the entity is the same as at Charging Zone level (in %)</t>
  </si>
  <si>
    <t>Price Index (Consolidated)</t>
  </si>
  <si>
    <t xml:space="preserve"> #019</t>
  </si>
  <si>
    <t>3.5</t>
  </si>
  <si>
    <t>Check calculation of cost of capital pre-tax rate</t>
  </si>
  <si>
    <t>Cost of capital pre tax rate (%)</t>
  </si>
  <si>
    <t>Cost of capital / total asset base (%)</t>
  </si>
  <si>
    <t xml:space="preserve"> #020</t>
  </si>
  <si>
    <t>Proportion of financing through equity is (in %):</t>
  </si>
  <si>
    <t xml:space="preserve"> #018</t>
  </si>
  <si>
    <t>3.4</t>
  </si>
  <si>
    <t>Check total asset base (in '000 NC)</t>
  </si>
  <si>
    <t>Sum of assets (in '000 NC)</t>
  </si>
  <si>
    <t>Total asset base (in '000 NC)</t>
  </si>
  <si>
    <t>#065</t>
  </si>
  <si>
    <t>Check that no cost of capital is calculated if no asset base is reported</t>
  </si>
  <si>
    <t>Cost of capital (in '000 NC)</t>
  </si>
  <si>
    <t xml:space="preserve">Check the sum of costs by nature (in '000 NC) </t>
  </si>
  <si>
    <t>Total Service Units (NSA)</t>
  </si>
  <si>
    <t>INFORMATION ON COSTS AND UNIT COSTS - TABLE 1</t>
  </si>
  <si>
    <t>Determined</t>
  </si>
  <si>
    <t>Actual</t>
  </si>
  <si>
    <t>Check calculation of Determined/Actual inflation index (base 100 in 2017)</t>
  </si>
  <si>
    <t xml:space="preserve">Check total costs into real terms (in '000 NC) RP3 </t>
  </si>
  <si>
    <t>Check calculation of the unit cost for RP3</t>
  </si>
  <si>
    <t>Check that inflation rate is not negative</t>
  </si>
  <si>
    <t>Proportion of financing through equity calculated from components is (in %):</t>
  </si>
  <si>
    <t>Check proportion of financing through equity is coherent with components</t>
  </si>
  <si>
    <t>3.8</t>
  </si>
  <si>
    <t xml:space="preserve"> #014 RP3</t>
  </si>
  <si>
    <t>#100</t>
  </si>
  <si>
    <t>Inflation rate</t>
  </si>
  <si>
    <t>Terminal charging zone</t>
  </si>
  <si>
    <t>Real terminal unit costs (in national currency at 2017 prices)</t>
  </si>
  <si>
    <t xml:space="preserve">Total number of airports </t>
  </si>
  <si>
    <t>Airport Name</t>
  </si>
  <si>
    <t>ICAO Airport code</t>
  </si>
  <si>
    <t>Charging zone:</t>
  </si>
  <si>
    <t>Scope of the Terminal Charging Zone</t>
  </si>
  <si>
    <t>Actual costs 2015-2019</t>
  </si>
  <si>
    <t>Determined costs - Performance Plan  - RP3</t>
  </si>
  <si>
    <t>RP3 Cost-efficiency targets</t>
  </si>
  <si>
    <t>a) Baseline value for the determined costs and the determined unit costs (in real terms and in national currency)</t>
  </si>
  <si>
    <t>2019 baseline value for the determined costs (in real terms and in national currency)</t>
  </si>
  <si>
    <t>2019 baseline value for the determined unit costs (in real terms and in national currency)</t>
  </si>
  <si>
    <t>b) Cost-efficiency performance targets</t>
  </si>
  <si>
    <t>Baseline 2019</t>
  </si>
  <si>
    <t>CAGR</t>
  </si>
  <si>
    <t>2019 B</t>
  </si>
  <si>
    <t>2019B-2024D</t>
  </si>
  <si>
    <t>National currency</t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</si>
  <si>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Average exchange rate 2017 (1 EUR=)</t>
    </r>
  </si>
  <si>
    <r>
      <t xml:space="preserve">Total </t>
    </r>
    <r>
      <rPr>
        <sz val="10"/>
        <color indexed="8"/>
        <rFont val="Calibri"/>
        <family val="2"/>
      </rPr>
      <t>terminal</t>
    </r>
    <r>
      <rPr>
        <sz val="10"/>
        <rFont val="Calibri"/>
        <family val="2"/>
      </rPr>
      <t xml:space="preserve"> costs in nominal terms (in national currency)</t>
    </r>
  </si>
  <si>
    <r>
      <t xml:space="preserve">Total </t>
    </r>
    <r>
      <rPr>
        <b/>
        <sz val="10"/>
        <color indexed="8"/>
        <rFont val="Calibri"/>
        <family val="2"/>
      </rPr>
      <t>terminal</t>
    </r>
    <r>
      <rPr>
        <b/>
        <sz val="10"/>
        <rFont val="Calibri"/>
        <family val="2"/>
      </rPr>
      <t xml:space="preserve"> costs in real terms (in national currency at 2017 prices)</t>
    </r>
  </si>
  <si>
    <r>
      <t xml:space="preserve">Total </t>
    </r>
    <r>
      <rPr>
        <sz val="10"/>
        <color indexed="8"/>
        <rFont val="Calibri"/>
        <family val="2"/>
      </rPr>
      <t>terminal</t>
    </r>
    <r>
      <rPr>
        <sz val="10"/>
        <rFont val="Calibri"/>
        <family val="2"/>
      </rPr>
      <t xml:space="preserve"> Service Units (TNSU)</t>
    </r>
  </si>
  <si>
    <r>
      <t xml:space="preserve">Real terminal unit costs (in EUR2017) </t>
    </r>
    <r>
      <rPr>
        <b/>
        <vertAlign val="superscript"/>
        <sz val="10"/>
        <rFont val="Calibri"/>
        <family val="2"/>
      </rPr>
      <t>1</t>
    </r>
  </si>
  <si>
    <t xml:space="preserve">Table 2 - Unit rate calculation </t>
  </si>
  <si>
    <t>Reference Period 3</t>
  </si>
  <si>
    <t>Table 2 A - Adjustments relating to year n</t>
  </si>
  <si>
    <t>A. Cost-sharing</t>
  </si>
  <si>
    <t>Determined costs</t>
  </si>
  <si>
    <r>
      <t xml:space="preserve">1.1       Determined costs in nominal terms - VFR excl. - Table 1 </t>
    </r>
    <r>
      <rPr>
        <b/>
        <i/>
        <sz val="8"/>
        <rFont val="Calibri"/>
        <family val="2"/>
      </rPr>
      <t>(Art. 22)</t>
    </r>
  </si>
  <si>
    <t>Inflation adjustment calculation</t>
  </si>
  <si>
    <t>2.1       Determined costs subject to inflation adjustment</t>
  </si>
  <si>
    <t>2.2       Forecast inflation index - Table 1</t>
  </si>
  <si>
    <t>2.3       Actual inflation index  - Table 1</t>
  </si>
  <si>
    <t>2.4       Actual / forecast total inflation index (in %)</t>
  </si>
  <si>
    <r>
      <t xml:space="preserve">2.5       Inflation adjustment relating to year n </t>
    </r>
    <r>
      <rPr>
        <b/>
        <i/>
        <sz val="8"/>
        <rFont val="Calibri"/>
        <family val="2"/>
      </rPr>
      <t>(Art. 26)</t>
    </r>
  </si>
  <si>
    <t>Differences between determined and actual costs referred to in Article 28(4) to 28(6)</t>
  </si>
  <si>
    <r>
      <t xml:space="preserve">3.1       New and existing investments </t>
    </r>
    <r>
      <rPr>
        <i/>
        <sz val="8"/>
        <rFont val="Calibri"/>
        <family val="2"/>
      </rPr>
      <t>(Art. 28(4))</t>
    </r>
  </si>
  <si>
    <r>
      <t xml:space="preserve">3.3       Competent authorities and qualified entities costs </t>
    </r>
    <r>
      <rPr>
        <i/>
        <sz val="8"/>
        <rFont val="Calibri"/>
        <family val="2"/>
      </rPr>
      <t>(Art. 28(5))</t>
    </r>
  </si>
  <si>
    <r>
      <t xml:space="preserve">3.4       Eurocontrol costs </t>
    </r>
    <r>
      <rPr>
        <i/>
        <sz val="8"/>
        <rFont val="Calibri"/>
        <family val="2"/>
      </rPr>
      <t>(Art. 28(5))</t>
    </r>
  </si>
  <si>
    <r>
      <t xml:space="preserve">3.5       Pension costs </t>
    </r>
    <r>
      <rPr>
        <i/>
        <sz val="8"/>
        <rFont val="Calibri"/>
        <family val="2"/>
      </rPr>
      <t>(Art. 28(6))</t>
    </r>
  </si>
  <si>
    <r>
      <t xml:space="preserve">3.6       Interest on loans </t>
    </r>
    <r>
      <rPr>
        <i/>
        <sz val="8"/>
        <rFont val="Calibri"/>
        <family val="2"/>
      </rPr>
      <t>(Art. 28(6))</t>
    </r>
  </si>
  <si>
    <r>
      <t>3.7       Changes in law</t>
    </r>
    <r>
      <rPr>
        <i/>
        <sz val="8"/>
        <rFont val="Calibri"/>
        <family val="2"/>
      </rPr>
      <t xml:space="preserve"> (Art. 28(6))</t>
    </r>
  </si>
  <si>
    <r>
      <t xml:space="preserve">3.8       Differences between determined and actual costs relating to year n </t>
    </r>
    <r>
      <rPr>
        <b/>
        <i/>
        <sz val="8"/>
        <rFont val="Calibri"/>
        <family val="2"/>
      </rPr>
      <t>(Art. 28(4) to 28(6))</t>
    </r>
  </si>
  <si>
    <t>B. Traffic risk sharing</t>
  </si>
  <si>
    <t>Traffic risk sharing adjustment</t>
  </si>
  <si>
    <t>4.1       Determined costs subject to traffic risk sharing</t>
  </si>
  <si>
    <t>4.2       % deviation % referred to in Article 27(2) and 27(5)</t>
  </si>
  <si>
    <t>4.3       % additional revenue returned to users referred to in Article 27(3) and 27(5)</t>
  </si>
  <si>
    <t>4.4       % loss of revenue borne by airspace users referred to in Article 27(3) and 27(5)</t>
  </si>
  <si>
    <t xml:space="preserve">4.5       % deviation referred to in Article 27(4) </t>
  </si>
  <si>
    <t>4.6       Forecast total service units (performance plan)</t>
  </si>
  <si>
    <t>4.7       Actual total service units</t>
  </si>
  <si>
    <t>4.8       Actual / forecast total service units (in %)</t>
  </si>
  <si>
    <r>
      <t xml:space="preserve">4.9       Traffic risk sharing adjustment relating to year n </t>
    </r>
    <r>
      <rPr>
        <b/>
        <i/>
        <sz val="8"/>
        <rFont val="Calibri"/>
        <family val="2"/>
      </rPr>
      <t>(Art. 27(2) to 27(5))</t>
    </r>
  </si>
  <si>
    <t>Traffic adjustments</t>
  </si>
  <si>
    <r>
      <t xml:space="preserve">5.1      For determined costs not subject to traffic risk-sharing </t>
    </r>
    <r>
      <rPr>
        <i/>
        <sz val="8"/>
        <rFont val="Calibri"/>
        <family val="2"/>
      </rPr>
      <t>(Art. 27(8))</t>
    </r>
  </si>
  <si>
    <r>
      <t xml:space="preserve">5.2      Adjustments to year n unit rate not subject to traffic risk-sharing </t>
    </r>
    <r>
      <rPr>
        <i/>
        <sz val="8"/>
        <rFont val="Calibri"/>
        <family val="2"/>
      </rPr>
      <t>(Art. 27(9))</t>
    </r>
  </si>
  <si>
    <r>
      <t xml:space="preserve">5.3      Traffic adjustements relating to year n </t>
    </r>
    <r>
      <rPr>
        <b/>
        <i/>
        <sz val="8"/>
        <rFont val="Calibri"/>
        <family val="2"/>
      </rPr>
      <t>(Art. 27(8) and 27(9))</t>
    </r>
  </si>
  <si>
    <t>C. Financial incentive schemes on capacity and environment</t>
  </si>
  <si>
    <t>Adjustments relating to financial incentives</t>
  </si>
  <si>
    <r>
      <t xml:space="preserve">6.1      Financial incentives relating to capacity </t>
    </r>
    <r>
      <rPr>
        <i/>
        <sz val="8"/>
        <rFont val="Calibri"/>
        <family val="2"/>
      </rPr>
      <t>(Art. 11(3))</t>
    </r>
  </si>
  <si>
    <r>
      <t xml:space="preserve">6.2      Financial incentives relating to environment </t>
    </r>
    <r>
      <rPr>
        <i/>
        <sz val="8"/>
        <rFont val="Calibri"/>
        <family val="2"/>
      </rPr>
      <t>(Art. 11(4))</t>
    </r>
  </si>
  <si>
    <r>
      <t xml:space="preserve">6.3      Additional financial incentives relating to capacity </t>
    </r>
    <r>
      <rPr>
        <i/>
        <sz val="8"/>
        <rFont val="Calibri"/>
        <family val="2"/>
      </rPr>
      <t>(Art. 11(4))</t>
    </r>
  </si>
  <si>
    <r>
      <t xml:space="preserve">6.4      Financial incentives relating to year n </t>
    </r>
    <r>
      <rPr>
        <b/>
        <i/>
        <sz val="8"/>
        <rFont val="Calibri"/>
        <family val="2"/>
      </rPr>
      <t>(Art. 11(3) and 11(4))</t>
    </r>
  </si>
  <si>
    <t>D. Other adjustments</t>
  </si>
  <si>
    <t>Modulation of charges</t>
  </si>
  <si>
    <r>
      <t xml:space="preserve">7.1      Adjustment to ensure revenue neutrality for modulation of charges in year n </t>
    </r>
    <r>
      <rPr>
        <b/>
        <i/>
        <sz val="8"/>
        <rFont val="Calibri"/>
        <family val="2"/>
      </rPr>
      <t>(Art. 32(1))</t>
    </r>
  </si>
  <si>
    <t xml:space="preserve">Revision of the unit rate </t>
  </si>
  <si>
    <t>8.1       Temporary unit rate applied in year n</t>
  </si>
  <si>
    <r>
      <t xml:space="preserve">8.2       Difference in revenue due to the temporary application of unit rate in year n </t>
    </r>
    <r>
      <rPr>
        <b/>
        <i/>
        <sz val="8"/>
        <rFont val="Calibri"/>
        <family val="2"/>
      </rPr>
      <t>(Art. 29(5))</t>
    </r>
  </si>
  <si>
    <t>Cross-financing between charging zones</t>
  </si>
  <si>
    <t>9.1       Cross-financing to (-) / from (+) other charging zone(s) relating to year n</t>
  </si>
  <si>
    <t>Other revenues</t>
  </si>
  <si>
    <r>
      <t xml:space="preserve">10.1     Union assistance programmes </t>
    </r>
    <r>
      <rPr>
        <i/>
        <sz val="8"/>
        <rFont val="Calibri"/>
        <family val="2"/>
      </rPr>
      <t>(Art. 25(3)(a))</t>
    </r>
  </si>
  <si>
    <r>
      <t>10.2     National public funding</t>
    </r>
    <r>
      <rPr>
        <i/>
        <sz val="8"/>
        <rFont val="Calibri"/>
        <family val="2"/>
      </rPr>
      <t xml:space="preserve"> (Art. 25(3)(a))</t>
    </r>
  </si>
  <si>
    <r>
      <t>10.3     Commercial activities (</t>
    </r>
    <r>
      <rPr>
        <i/>
        <sz val="8"/>
        <rFont val="Calibri"/>
        <family val="2"/>
      </rPr>
      <t>Art. 25(3)(b))</t>
    </r>
  </si>
  <si>
    <r>
      <t xml:space="preserve">10.4     Revenues from contracts with airport operators </t>
    </r>
    <r>
      <rPr>
        <i/>
        <sz val="8"/>
        <rFont val="Calibri"/>
        <family val="2"/>
      </rPr>
      <t>(Art. 25(3)(c))</t>
    </r>
  </si>
  <si>
    <r>
      <t xml:space="preserve">10.5     Total other revenues relating to year n </t>
    </r>
    <r>
      <rPr>
        <b/>
        <i/>
        <sz val="8"/>
        <rFont val="Calibri"/>
        <family val="2"/>
      </rPr>
      <t>(Art. 25(3))</t>
    </r>
  </si>
  <si>
    <t>Application of a lower unit rate</t>
  </si>
  <si>
    <r>
      <t xml:space="preserve">11.1     Loss of revenue relating to the application of a lower unit rate in n </t>
    </r>
    <r>
      <rPr>
        <b/>
        <i/>
        <sz val="8"/>
        <rFont val="Calibri"/>
        <family val="2"/>
      </rPr>
      <t>(Art. 29(6))</t>
    </r>
  </si>
  <si>
    <t>12        Total adjustments relating to year n</t>
  </si>
  <si>
    <t>Table 2 B - Calculation of the unit rate for year n (1)</t>
  </si>
  <si>
    <r>
      <t xml:space="preserve">13.1     Determined costs in nominal terms - VFR excl. </t>
    </r>
    <r>
      <rPr>
        <i/>
        <sz val="8"/>
        <rFont val="Calibri"/>
        <family val="2"/>
      </rPr>
      <t>(Art. 25(2)(a))</t>
    </r>
  </si>
  <si>
    <r>
      <t xml:space="preserve">13.2     Inflation adjustment : amount carried over to year n </t>
    </r>
    <r>
      <rPr>
        <i/>
        <sz val="8"/>
        <rFont val="Calibri"/>
        <family val="2"/>
      </rPr>
      <t>(Art. 25(2)(b))</t>
    </r>
  </si>
  <si>
    <r>
      <t xml:space="preserve">13.3     Traffic risk sharing adjustment : amounts carried over to year n </t>
    </r>
    <r>
      <rPr>
        <i/>
        <sz val="8"/>
        <rFont val="Calibri"/>
        <family val="2"/>
      </rPr>
      <t>(Art. 25(2)(c))</t>
    </r>
  </si>
  <si>
    <r>
      <t>13.4     Differences in costs as per Art. 28(4) to (6) : amounts carried over to year n</t>
    </r>
    <r>
      <rPr>
        <sz val="8"/>
        <rFont val="Calibri"/>
        <family val="2"/>
      </rPr>
      <t xml:space="preserve"> </t>
    </r>
    <r>
      <rPr>
        <i/>
        <sz val="8"/>
        <rFont val="Calibri"/>
        <family val="2"/>
      </rPr>
      <t>(Art. 25(2)(d))</t>
    </r>
  </si>
  <si>
    <r>
      <t xml:space="preserve">13.5     Financial incentives : amounts carried over to year n </t>
    </r>
    <r>
      <rPr>
        <i/>
        <sz val="8"/>
        <rFont val="Calibri"/>
        <family val="2"/>
      </rPr>
      <t>(Art. 25(2)(e))</t>
    </r>
  </si>
  <si>
    <r>
      <t>13.6     Modulation of charges : amounts carried over to year n</t>
    </r>
    <r>
      <rPr>
        <i/>
        <sz val="8"/>
        <rFont val="Calibri"/>
        <family val="2"/>
      </rPr>
      <t xml:space="preserve"> (Art. 25(2)(f))</t>
    </r>
  </si>
  <si>
    <r>
      <t xml:space="preserve">13.7     Traffic adjustments : amounts carried over to year n </t>
    </r>
    <r>
      <rPr>
        <sz val="8"/>
        <rFont val="Calibri"/>
        <family val="2"/>
      </rPr>
      <t>(Art. 25(2)(g) and (h))</t>
    </r>
  </si>
  <si>
    <r>
      <t xml:space="preserve">13.8     Other revenues </t>
    </r>
    <r>
      <rPr>
        <i/>
        <sz val="8"/>
        <rFont val="Calibri"/>
        <family val="2"/>
      </rPr>
      <t>(Art. 25(2)(i))</t>
    </r>
  </si>
  <si>
    <r>
      <t xml:space="preserve">13.9     Cross-financing between charging zones </t>
    </r>
    <r>
      <rPr>
        <i/>
        <sz val="8"/>
        <rFont val="Calibri"/>
        <family val="2"/>
      </rPr>
      <t>(Art. 25(2)(j))</t>
    </r>
  </si>
  <si>
    <r>
      <t xml:space="preserve">13.10   Difference in revenue from temporary application of unit rate </t>
    </r>
    <r>
      <rPr>
        <i/>
        <sz val="8"/>
        <rFont val="Calibri"/>
        <family val="2"/>
      </rPr>
      <t>(Art. 25(2)(k))</t>
    </r>
  </si>
  <si>
    <t>13.11  Grand total for the calculation of year n unit rate</t>
  </si>
  <si>
    <t>13.12  Forecast total service units for year n (performance plan)</t>
  </si>
  <si>
    <t xml:space="preserve">13.13  Unit rate for year n as per Art. 25(2) (in national currency) </t>
  </si>
  <si>
    <t>13.14  Reduction as per Art. 29(6), where applicable (in national currency)</t>
  </si>
  <si>
    <t>14        Applicable unit rate for year n</t>
  </si>
  <si>
    <t>Costs, revenues and other amounts  in '000  -  Service units in '000</t>
  </si>
  <si>
    <r>
      <t xml:space="preserve">(1) Including adjustments relating to previous reference periods </t>
    </r>
    <r>
      <rPr>
        <i/>
        <sz val="8"/>
        <rFont val="Calibri"/>
        <family val="2"/>
      </rPr>
      <t>(Art. 25(2)(l))</t>
    </r>
  </si>
  <si>
    <t>Table 3 - Complementary information on adjustments</t>
  </si>
  <si>
    <t>FILTER</t>
  </si>
  <si>
    <t>Complementary information on adjustments</t>
  </si>
  <si>
    <t>Amounts</t>
  </si>
  <si>
    <t>After RP</t>
  </si>
  <si>
    <t>Inflation adjustment 2018</t>
  </si>
  <si>
    <t>Inflation adjustment 2019</t>
  </si>
  <si>
    <t>RP2</t>
  </si>
  <si>
    <t>Total inflation adjustment up to 2019</t>
  </si>
  <si>
    <t>Inflation adjustment 2020</t>
  </si>
  <si>
    <t>Inflation adjustment 2021</t>
  </si>
  <si>
    <t>Inflation adjustment 2022</t>
  </si>
  <si>
    <t>Inflation adjustment 2023</t>
  </si>
  <si>
    <t>Inflation adjustment 2024</t>
  </si>
  <si>
    <t>Total</t>
  </si>
  <si>
    <t>Total inflation Adjustment (Art. 26)*</t>
  </si>
  <si>
    <t>Traffic risk sharing up to 2017</t>
  </si>
  <si>
    <t>Traffic risk sharing 2018</t>
  </si>
  <si>
    <t>Traffic risk sharing 2019</t>
  </si>
  <si>
    <t>Total traffic risk sharing adjustements up to 2019</t>
  </si>
  <si>
    <t>Traffic risk sharing 2020</t>
  </si>
  <si>
    <t>Traffic risk sharing 2021</t>
  </si>
  <si>
    <t>Traffic risk sharing 2022</t>
  </si>
  <si>
    <t>Traffic risk sharing 2023</t>
  </si>
  <si>
    <t>Traffic risk sharing 2024</t>
  </si>
  <si>
    <t>Total traffic risk sharing adjustment (Art. 27(2) to 27(5))*</t>
  </si>
  <si>
    <t>Difference in investment costs 2020</t>
  </si>
  <si>
    <t>Difference in investment costs 2021</t>
  </si>
  <si>
    <t>Difference in investment costs 2022</t>
  </si>
  <si>
    <t>Difference in investment costs 2023</t>
  </si>
  <si>
    <t>Difference in investment costs 2024</t>
  </si>
  <si>
    <t>Total adjustment relating to investment costs (Art. 28(4))</t>
  </si>
  <si>
    <t>Difference in competent authorities and QEs costs 2020</t>
  </si>
  <si>
    <t>Difference in competent authorities and QEs costs 2021</t>
  </si>
  <si>
    <t>Difference in competent authorities and QEs costs 2022</t>
  </si>
  <si>
    <t>Difference in competent authorities and QEs costs 2023</t>
  </si>
  <si>
    <t>Difference in competent authorities and QEs costs 2024</t>
  </si>
  <si>
    <t>Total adjustment relating to competent authorities and QEs costs (Art. 28(5))</t>
  </si>
  <si>
    <t>Difference in Eurocontrol costs 2020</t>
  </si>
  <si>
    <t>Difference in Eurocontrol costs 2021</t>
  </si>
  <si>
    <t>Difference in Eurocontrol costs 2022</t>
  </si>
  <si>
    <t>Difference in Eurocontrol costs 2023</t>
  </si>
  <si>
    <t>Difference in Eurocontrol costs 2024</t>
  </si>
  <si>
    <t>Total adjustment relating to Eurocontrol costs (Art. 28(5))</t>
  </si>
  <si>
    <t>Difference in pension costs 2020</t>
  </si>
  <si>
    <t>Difference in pension costs 2021</t>
  </si>
  <si>
    <t>Difference in pension costs 2022</t>
  </si>
  <si>
    <t>Difference in pension costs 2023</t>
  </si>
  <si>
    <t>Difference in pension costs 2024</t>
  </si>
  <si>
    <t>Total adjustment relating to pension costs (Art. 28(6))</t>
  </si>
  <si>
    <t>Difference in interest on loans 2020</t>
  </si>
  <si>
    <t>Difference in interest on loans 2021</t>
  </si>
  <si>
    <t>Difference in interest on loans 2022</t>
  </si>
  <si>
    <t>Difference in interest on loans 2023</t>
  </si>
  <si>
    <t>Difference in interest on loans 2024</t>
  </si>
  <si>
    <t>Total adjustment relating to interest on loans (Art. 28(6))</t>
  </si>
  <si>
    <t>Costs relating to change in law 2020</t>
  </si>
  <si>
    <t>Costs relating to change in law 2021</t>
  </si>
  <si>
    <t>Costs relating to change in law 2022</t>
  </si>
  <si>
    <t>Costs relating to change in law 2023</t>
  </si>
  <si>
    <t>Costs relating to change in law 2024</t>
  </si>
  <si>
    <t>Total adjustment relating to change in law (Art. 28(6))</t>
  </si>
  <si>
    <t>Cost exempt from cost sharing up to 2017</t>
  </si>
  <si>
    <t>Cost exempt from cost sharing 2018</t>
  </si>
  <si>
    <t>Cost exempt from cost sharing 2019</t>
  </si>
  <si>
    <t>Total adjustment relating to cost exempt from previous RPs</t>
  </si>
  <si>
    <t>Financial incentives year up to 2017</t>
  </si>
  <si>
    <t>Financial incentives year 2018</t>
  </si>
  <si>
    <t>Financial incentives year 2019</t>
  </si>
  <si>
    <t>Total financial incentives up to 2019</t>
  </si>
  <si>
    <t>Financial incentives year 2020</t>
  </si>
  <si>
    <t>Financial incentives year 2021</t>
  </si>
  <si>
    <t>Financial incentives year 2022</t>
  </si>
  <si>
    <t>Financial incentives year 2023</t>
  </si>
  <si>
    <t>Financial incentives year 2024</t>
  </si>
  <si>
    <t>Total financial incentives (Art. 11(3) and 11(4))*</t>
  </si>
  <si>
    <t>Modulation of charges  up to 2017</t>
  </si>
  <si>
    <t>Modulation of charges  year 2018</t>
  </si>
  <si>
    <t>Modulation of charges  year 2019</t>
  </si>
  <si>
    <t>Total modulation of charges up 2019</t>
  </si>
  <si>
    <t>Modulation of charges 2020</t>
  </si>
  <si>
    <t>Modulation of charges 2021</t>
  </si>
  <si>
    <t>Modulation of charges 2022</t>
  </si>
  <si>
    <t>Modulation of charges 2023</t>
  </si>
  <si>
    <t>Modulation of charges 2024</t>
  </si>
  <si>
    <t>Total adjustment relating to modulation of charges (Art. 32(1))*</t>
  </si>
  <si>
    <t>Traffic adjustment up to 2017</t>
  </si>
  <si>
    <t>Traffic adjustment 2018</t>
  </si>
  <si>
    <t>Traffic adjustment 2019</t>
  </si>
  <si>
    <t>Total traffic adjustments up to 2019</t>
  </si>
  <si>
    <t>Traffic adjustment on adjustments from previous RPs 2020</t>
  </si>
  <si>
    <t>Traffic adjustment on adjustments from previous RPs 2021</t>
  </si>
  <si>
    <t>Traffic adjustment on adjustments from previous RPs 2022</t>
  </si>
  <si>
    <t>Traffic adjustment on adjustments from previous RPs 2023</t>
  </si>
  <si>
    <t>Traffic adjustment on adjustments from previous RPs 2024</t>
  </si>
  <si>
    <t>Total traffic adjustment on adjustments from previous reference periods</t>
  </si>
  <si>
    <t>Traffic adjustment 2020</t>
  </si>
  <si>
    <t>Traffic adjustment 2021</t>
  </si>
  <si>
    <t>Traffic adjustment 2022</t>
  </si>
  <si>
    <t>Traffic adjustment 2023</t>
  </si>
  <si>
    <t>Traffic adjustment 2024</t>
  </si>
  <si>
    <t>Total traffic adjustment (Art. 27(8) and 27(9))*</t>
  </si>
  <si>
    <t>Revenues received from Union assistance programmes up to 2017</t>
  </si>
  <si>
    <t>Revenues received from Union assistance programmes in 2018</t>
  </si>
  <si>
    <t>Revenues received from Union assistance programmes in 2019</t>
  </si>
  <si>
    <t>Total revenues received from Union assistance programmes up to 2019</t>
  </si>
  <si>
    <t>Revenues received from Union assistance programmes in 2020</t>
  </si>
  <si>
    <t>Revenues received from Union assistance programmes in 2021</t>
  </si>
  <si>
    <t>Revenues received from Union assistance programmes in 2022</t>
  </si>
  <si>
    <t>Revenues received from Union assistance programmes in 2023</t>
  </si>
  <si>
    <t>Revenues received from Union assistance programmes in 2024</t>
  </si>
  <si>
    <t>Total revenues received from Union assistance programmes (Art. 25(3)(a))*</t>
  </si>
  <si>
    <t>Revenues received from national public funding up to 2017</t>
  </si>
  <si>
    <t>Revenues received from national public funding in 2018</t>
  </si>
  <si>
    <t>Revenues received from national public funding in 2019</t>
  </si>
  <si>
    <t>Total revenues received from national public funding up to 2019</t>
  </si>
  <si>
    <t>Revenues received from national public funding in 2020</t>
  </si>
  <si>
    <t>Revenues received from national public funding in 2021</t>
  </si>
  <si>
    <t>Revenues received from national public funding in 2022</t>
  </si>
  <si>
    <t>Revenues received from national public funding in 2023</t>
  </si>
  <si>
    <t>Revenues received from national public funding in 2024</t>
  </si>
  <si>
    <t>Total revenues received from national public funding (Art. 25(3)(a))*</t>
  </si>
  <si>
    <t>Revenues from commercial activities up to 2017</t>
  </si>
  <si>
    <t>Revenues from commercial activities in 2018</t>
  </si>
  <si>
    <t>Revenues from commercial activities in 2019</t>
  </si>
  <si>
    <t>Total revenues from commercial activities up to 2019</t>
  </si>
  <si>
    <t>Revenues from commercial activities in 2020</t>
  </si>
  <si>
    <t>Revenues from commercial activities in 2021</t>
  </si>
  <si>
    <t>Revenues from commercial activities in 2022</t>
  </si>
  <si>
    <t>Revenues from commercial activities in 2023</t>
  </si>
  <si>
    <t>Revenues from commercial activities in 2024</t>
  </si>
  <si>
    <t>Total revenues from commercial activities (Art. 25(3)(b))*</t>
  </si>
  <si>
    <t>Revenues from contracts with airport operators up to 2017</t>
  </si>
  <si>
    <t>Revenues from contracts with airport operators in 2018</t>
  </si>
  <si>
    <t>Revenues from contracts with airport operators in 2019</t>
  </si>
  <si>
    <t>Total revenues from contracts with airport operators up to 2019</t>
  </si>
  <si>
    <t>Revenues from contracts with airport operators in 2020</t>
  </si>
  <si>
    <t>Revenues from contracts with airport operators in 2021</t>
  </si>
  <si>
    <t>Revenues from contracts with airport operators in 2022</t>
  </si>
  <si>
    <t>Revenues from contracts with airport operators in 2023</t>
  </si>
  <si>
    <t>Revenues from contracts with airport operators in 2024</t>
  </si>
  <si>
    <t>Total revenues from contracts with airport operators (Art. 25(3)(c))*</t>
  </si>
  <si>
    <t>Revenue difference - revision of UR 2020</t>
  </si>
  <si>
    <t>Revenue difference - revision of UR 2021</t>
  </si>
  <si>
    <t>Revenue difference - revision of UR 2022</t>
  </si>
  <si>
    <t>Revenue difference - revision of UR 2023</t>
  </si>
  <si>
    <t>Revenue difference - revision of UR 2024</t>
  </si>
  <si>
    <t>Total revenue differences from temporary application of UR (Art. 29(5))</t>
  </si>
  <si>
    <t>Total adjustments</t>
  </si>
  <si>
    <t>Amounts  in '000  (national currency)</t>
  </si>
  <si>
    <t>* Including carry-overs relating to the previous reference period(s)</t>
  </si>
  <si>
    <t>2019 latest available terminal service units forecast</t>
  </si>
  <si>
    <t>Table 4 - Complementary information on common projects and on revenues from Union assistance programmes allocated to the charging zone</t>
  </si>
  <si>
    <t>Amounts received</t>
  </si>
  <si>
    <t>Project reference
 (as per Grant Agreement)</t>
  </si>
  <si>
    <t>Project title</t>
  </si>
  <si>
    <t>Value of funded project 
in '000 Euro</t>
  </si>
  <si>
    <t>Amounts granted (as per GA)       in '000 Euro</t>
  </si>
  <si>
    <t>Common project y/n</t>
  </si>
  <si>
    <t>Actual amounts received (charging zone) in '000 Euro</t>
  </si>
  <si>
    <t>For the   charging zone</t>
  </si>
  <si>
    <t>Project y/n</t>
  </si>
  <si>
    <t>Total in '000 Euro</t>
  </si>
  <si>
    <t>Total in '000 national currency</t>
  </si>
  <si>
    <t>Amounts reimbursed to airspace users through other revenues</t>
  </si>
  <si>
    <t>Amounts retained in respect of aministrative costs for the charging zone in '000 Euro</t>
  </si>
  <si>
    <t>Total to be reimbursed for the charging zone in '000 Euro</t>
  </si>
  <si>
    <t>Amounts reimbursed to users (charging zone) in '000 national currency</t>
  </si>
  <si>
    <t>Eurocontrol costs</t>
  </si>
  <si>
    <t>Costs and asset base items in '000 - Service units in '000</t>
  </si>
  <si>
    <t>(1) Inflation index - Base 100 in 2017, Forecast inflation 2019 as per the Performance Plan</t>
  </si>
  <si>
    <t>(2) Determined costs (performance plan) and actual costs in real terms</t>
  </si>
  <si>
    <t>(3) Determined unit costs (performance plan) and actual unit costs in real terms</t>
  </si>
  <si>
    <t>Cross-financing to (-) / from (+) other charging zone(s) relating to 2020</t>
  </si>
  <si>
    <t>Cross-financing to (-) / from (+) other charging zone(s) relating to 2021</t>
  </si>
  <si>
    <t>Cross-financing to (-) / from (+) other charging zone(s) relating to 2022</t>
  </si>
  <si>
    <t>Cross-financing to (-) / from (+) other charging zone(s) relating to 2023</t>
  </si>
  <si>
    <t>Cross-financing to (-) / from (+) other charging zone(s) relating to 2024</t>
  </si>
  <si>
    <t>Total cross-financing to (-) / from (+) other charging zone(s)</t>
  </si>
  <si>
    <t xml:space="preserve"> #067</t>
  </si>
  <si>
    <t>Total determined/actual costs in T1 Consolidated (in '000 NC)</t>
  </si>
  <si>
    <t xml:space="preserve"> #067b</t>
  </si>
  <si>
    <t>Check the sum of costs by airports (in '000 NC)</t>
  </si>
  <si>
    <t>Total costs in real terms in T1 Consolidated (in '000 NC)</t>
  </si>
  <si>
    <t>Inflation index (Consolidated)</t>
  </si>
  <si>
    <t>Cost of capital pre tax rate</t>
  </si>
  <si>
    <t xml:space="preserve">Cost of capital / total asset base </t>
  </si>
  <si>
    <t>Check that inflation rate for the airport is the same as at Charging Zone level (in %)</t>
  </si>
  <si>
    <t>Check that inflation index for the airport is the same as at Charging Zone level</t>
  </si>
  <si>
    <t>Sum of items 4.2 for all airports (in '000 NC)</t>
  </si>
  <si>
    <t>Sum of items 5.3 for all airports (in '000 NC)</t>
  </si>
  <si>
    <t>NSA</t>
  </si>
  <si>
    <t>Checks for T1 (consolidated)</t>
  </si>
  <si>
    <t>Checks for T1 NSA</t>
  </si>
  <si>
    <t>Hungary - TCZ</t>
  </si>
  <si>
    <t>LHBP</t>
  </si>
  <si>
    <t>BUDAPEST LISZT FERENC INTERNATIONAL</t>
  </si>
  <si>
    <t>HUF</t>
  </si>
  <si>
    <t>Currency: HUF</t>
  </si>
  <si>
    <t>HungaroControl</t>
  </si>
  <si>
    <t>Checks for T1 ANSP HungaroControl</t>
  </si>
  <si>
    <t>Total Service Units (HungaroControl)</t>
  </si>
  <si>
    <t>Inflation rate (%) (HungaroControl)</t>
  </si>
  <si>
    <t>Price Index (HungaroControl)</t>
  </si>
  <si>
    <t>Checks for T1 LHBP</t>
  </si>
  <si>
    <t>Inflation rate (%) (LHBP)</t>
  </si>
  <si>
    <t>Inflation index (LHBP)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</si>
</sst>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0">
    <numFmt numFmtId="41" formatCode="_-* #,##0_-;\-* #,##0_-;_-* &quot;-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* #,##0.00\ _F_-;\-* #,##0.00\ _F_-;_-* &quot;-&quot;??\ _F_-;_-@_-"/>
    <numFmt numFmtId="167" formatCode="0.0%"/>
    <numFmt numFmtId="168" formatCode="#,##0.0"/>
    <numFmt numFmtId="169" formatCode="0.0"/>
    <numFmt numFmtId="170" formatCode="_-* #,##0_-;\-* #,##0_-;_-* &quot;-&quot;??_-;_-@_-"/>
    <numFmt numFmtId="171" formatCode="_(* #,##0.00_);_(* \(#,##0.00\);_(* &quot;-&quot;??_);_(@_)"/>
    <numFmt numFmtId="172" formatCode="_-&quot;£&quot;* #,##0.00_-;\-&quot;£&quot;* #,##0.00_-;_-&quot;£&quot;* &quot;-&quot;??_-;_-@_-"/>
    <numFmt numFmtId="173" formatCode="_(&quot;£&quot;* #,##0.00_);_(&quot;£&quot;* \(#,##0.00\);_(&quot;£&quot;* &quot;-&quot;??_);_(@_)"/>
    <numFmt numFmtId="174" formatCode="_ * #,##0_ ;_ * \-#,##0_ ;_ * &quot;-&quot;_ ;_ @_ "/>
    <numFmt numFmtId="175" formatCode="_ * #,##0.00_ ;_ * \-#,##0.00_ ;_ * &quot;-&quot;??_ ;_ @_ "/>
    <numFmt numFmtId="176" formatCode="#,##0.00%;[Red]\(#,##0.00%\);&quot;-&quot;"/>
    <numFmt numFmtId="177" formatCode="#,##0;[Red]\(#,##0\);&quot;-&quot;"/>
    <numFmt numFmtId="178" formatCode="#,##0.00;[Red]\(#,##0.00\);&quot;-&quot;"/>
    <numFmt numFmtId="179" formatCode="_(* #,##0_);_(* \(#,##0\)"/>
    <numFmt numFmtId="180" formatCode="mmm\-yyyy"/>
    <numFmt numFmtId="181" formatCode="dd\ mmm\ yy"/>
    <numFmt numFmtId="182" formatCode="#,##0;\(#,##0\)"/>
    <numFmt numFmtId="183" formatCode="#,##0;\-#,##0;\-"/>
    <numFmt numFmtId="184" formatCode="#,##0_ ;[Red]\(#,##0\);\-\ "/>
    <numFmt numFmtId="185" formatCode="#,##0;\(#,##0\);\-"/>
    <numFmt numFmtId="186" formatCode="&quot;þ&quot;;&quot;ý&quot;;&quot;¨&quot;"/>
    <numFmt numFmtId="187" formatCode="&quot;þ&quot;;;&quot;o&quot;;"/>
    <numFmt numFmtId="188" formatCode="#,##0.00\ ;[Red]\(#,##0.00\)"/>
    <numFmt numFmtId="189" formatCode="#,##0_);\(#,##0\);&quot;- &quot;;&quot;  &quot;@"/>
    <numFmt numFmtId="190" formatCode="_-* #,##0\ _D_M_-;\-* #,##0\ _D_M_-;_-* &quot;-&quot;\ _D_M_-;_-@_-"/>
    <numFmt numFmtId="191" formatCode="_-* #,##0.00\ _D_M_-;\-* #,##0.00\ _D_M_-;_-* &quot;-&quot;??\ _D_M_-;_-@_-"/>
    <numFmt numFmtId="192" formatCode="[Green]&quot;é&quot;;[Red]&quot;ê&quot;;&quot;ù&quot;;"/>
    <numFmt numFmtId="193" formatCode="_-* #,##0.00\ [$€-1]_-;\-* #,##0.00\ [$€-1]_-;_-* &quot;-&quot;??\ [$€-1]_-"/>
    <numFmt numFmtId="194" formatCode="_-[$€-2]\ * #,##0.00_-;\-[$€-2]\ * #,##0.00_-;_-[$€-2]\ * &quot;-&quot;??_-"/>
    <numFmt numFmtId="195" formatCode="_-[$€-2]\ * #,##0.00_-;\-[$€-2]\ * #,##0.00_-;_-[$€-2]\ * &quot;-&quot;??_-;_-@_-"/>
    <numFmt numFmtId="196" formatCode="#,##0;\(#,##0\);0"/>
    <numFmt numFmtId="197" formatCode="_(* #,##0.0_%_);_(* \(#,##0.0_%\);_(* &quot; - &quot;_%_);_(@_)"/>
    <numFmt numFmtId="198" formatCode="_(* #,##0.0%_);_(* \(#,##0.0%\);_(* &quot; - &quot;\%_);_(@_)"/>
    <numFmt numFmtId="199" formatCode="_(* #,##0.0_);_(* \(#,##0.0\);_(* &quot; - &quot;_);_(@_)"/>
    <numFmt numFmtId="200" formatCode="_(* #,##0.00_);_(* \(#,##0.00\);_(* &quot; - &quot;_);_(@_)"/>
    <numFmt numFmtId="201" formatCode="_(* #,##0.000_);_(* \(#,##0.000\);_(* &quot; - &quot;_);_(@_)"/>
    <numFmt numFmtId="202" formatCode="#,##0;\(#,##0\);&quot;-&quot;"/>
    <numFmt numFmtId="203" formatCode="#,##0.0000_);\(#,##0.0000\);&quot;- &quot;;&quot;  &quot;@"/>
    <numFmt numFmtId="204" formatCode="#,##0\ ;[Red]\(#,##0\);\-\ "/>
    <numFmt numFmtId="205" formatCode="&quot;Lookup&quot;\ 0"/>
    <numFmt numFmtId="206" formatCode="###0_);\(###0\);&quot;- &quot;;&quot;  &quot;@"/>
    <numFmt numFmtId="207" formatCode="_-&quot;L.&quot;\ * #,##0_-;\-&quot;L.&quot;\ * #,##0_-;_-&quot;L.&quot;\ * &quot;-&quot;_-;_-@_-"/>
    <numFmt numFmtId="208" formatCode="_-&quot;€&quot;\ * #,##0.00_-;\-&quot;€&quot;\ * #,##0.00_-;_-&quot;€&quot;\ * &quot;-&quot;??_-;_-@_-"/>
    <numFmt numFmtId="209" formatCode="_-* #,##0\ &quot;DM&quot;_-;\-* #,##0\ &quot;DM&quot;_-;_-* &quot;-&quot;\ &quot;DM&quot;_-;_-@_-"/>
    <numFmt numFmtId="210" formatCode="_-* #,##0.00\ &quot;DM&quot;_-;\-* #,##0.00\ &quot;DM&quot;_-;_-* &quot;-&quot;??\ &quot;DM&quot;_-;_-@_-"/>
    <numFmt numFmtId="211" formatCode="_-* #,##0.00\ [$€]_-;\-* #,##0.00\ [$€]_-;_-* &quot;-&quot;??\ [$€]_-;_-@_-"/>
    <numFmt numFmtId="212" formatCode="_([$€-2]* #,##0.00_);_([$€-2]* \(#,##0.00\);_([$€-2]* &quot;-&quot;??_)"/>
    <numFmt numFmtId="213" formatCode="#,##0.000000"/>
    <numFmt numFmtId="214" formatCode="0.000"/>
    <numFmt numFmtId="215" formatCode="0.000%"/>
    <numFmt numFmtId="216" formatCode="#,##0_ ;\-#,##0\ "/>
    <numFmt numFmtId="217" formatCode="_-* #,##0\ _€_-;\-* #,##0\ _€_-;_-* &quot;-&quot;??\ _€_-;_-@_-"/>
    <numFmt numFmtId="218" formatCode="_(* #,##0.0_);_(* \(#,##0.0\);_(* &quot;-&quot;??_);_(@_)"/>
    <numFmt numFmtId="219" formatCode="_(* #,##0.0000000_);_(* \(#,##0.0000000\);_(* &quot;-&quot;??_);_(@_)"/>
    <numFmt numFmtId="220" formatCode="_-* #,##0.0_-;\-* #,##0.0_-;_-* &quot;-&quot;?_-;_-@_-"/>
    <numFmt numFmtId="221" formatCode="#,##0.000"/>
  </numFmts>
  <fonts count="2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1"/>
      <name val="Arial"/>
      <family val="2"/>
    </font>
    <font>
      <b/>
      <sz val="8.5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.5"/>
      <name val="Calibri"/>
      <family val="2"/>
    </font>
    <font>
      <i/>
      <sz val="9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sz val="11"/>
      <name val="Arial"/>
      <family val="2"/>
      <charset val="238"/>
    </font>
    <font>
      <b/>
      <sz val="10"/>
      <name val="Calibri"/>
      <family val="2"/>
    </font>
    <font>
      <strike/>
      <sz val="9"/>
      <name val="Calibri"/>
      <family val="2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Times New Roman"/>
      <family val="1"/>
    </font>
    <font>
      <sz val="10"/>
      <name val="Book Antiqua"/>
      <family val="1"/>
    </font>
    <font>
      <b/>
      <sz val="9"/>
      <name val="Helv"/>
    </font>
    <font>
      <sz val="10"/>
      <color indexed="12"/>
      <name val="Arial"/>
      <family val="2"/>
    </font>
    <font>
      <sz val="10"/>
      <name val="MS Sans Serif"/>
      <family val="2"/>
    </font>
    <font>
      <sz val="9"/>
      <color indexed="12"/>
      <name val="Arial"/>
      <family val="2"/>
    </font>
    <font>
      <sz val="10"/>
      <name val="Times New Roman"/>
      <family val="1"/>
    </font>
    <font>
      <sz val="10"/>
      <name val="ZapfDingbats"/>
      <family val="2"/>
    </font>
    <font>
      <sz val="10"/>
      <color indexed="9"/>
      <name val="Arial"/>
      <family val="2"/>
    </font>
    <font>
      <sz val="10"/>
      <color indexed="40"/>
      <name val="Arial"/>
      <family val="2"/>
    </font>
    <font>
      <sz val="14"/>
      <name val="Wingdings"/>
      <charset val="2"/>
    </font>
    <font>
      <sz val="22"/>
      <color indexed="12"/>
      <name val="Wingdings"/>
      <charset val="2"/>
    </font>
    <font>
      <sz val="22"/>
      <name val="Wingdings"/>
      <charset val="2"/>
    </font>
    <font>
      <b/>
      <u val="singleAccounting"/>
      <sz val="11"/>
      <name val="Arial"/>
      <family val="2"/>
    </font>
    <font>
      <b/>
      <sz val="8"/>
      <color indexed="10"/>
      <name val="Arial"/>
      <family val="2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0"/>
      <name val="BERNHARD"/>
    </font>
    <font>
      <sz val="10"/>
      <color indexed="50"/>
      <name val="Arial"/>
      <family val="2"/>
    </font>
    <font>
      <sz val="16"/>
      <name val="Wingdings"/>
      <charset val="2"/>
    </font>
    <font>
      <b/>
      <sz val="32"/>
      <name val="Helvetica"/>
      <family val="2"/>
    </font>
    <font>
      <sz val="12"/>
      <name val="Times New Roman"/>
      <family val="1"/>
    </font>
    <font>
      <i/>
      <sz val="8"/>
      <name val="Times New Roman"/>
      <family val="1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name val="Helvetica"/>
      <family val="2"/>
    </font>
    <font>
      <sz val="10"/>
      <color indexed="18"/>
      <name val="Arial"/>
      <family val="2"/>
    </font>
    <font>
      <sz val="10"/>
      <color indexed="23"/>
      <name val="Arial"/>
      <family val="2"/>
    </font>
    <font>
      <b/>
      <sz val="12"/>
      <name val="Arial"/>
      <family val="2"/>
    </font>
    <font>
      <b/>
      <u/>
      <sz val="16"/>
      <color indexed="10"/>
      <name val="Palatino"/>
      <family val="1"/>
    </font>
    <font>
      <b/>
      <sz val="10"/>
      <color indexed="18"/>
      <name val="Arial"/>
      <family val="2"/>
    </font>
    <font>
      <sz val="8"/>
      <color indexed="12"/>
      <name val="Helv"/>
    </font>
    <font>
      <u/>
      <sz val="10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12"/>
      <name val="Times New Roman"/>
      <family val="1"/>
    </font>
    <font>
      <sz val="10"/>
      <color indexed="24"/>
      <name val="Arial"/>
      <family val="2"/>
    </font>
    <font>
      <b/>
      <sz val="10"/>
      <color indexed="14"/>
      <name val="Times New Roman"/>
      <family val="1"/>
    </font>
    <font>
      <sz val="8"/>
      <color indexed="17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8"/>
      <name val="Helvetica"/>
      <family val="2"/>
    </font>
    <font>
      <sz val="8"/>
      <color indexed="47"/>
      <name val="Arial"/>
      <family val="2"/>
    </font>
    <font>
      <sz val="14"/>
      <name val="Helvetica"/>
      <family val="2"/>
    </font>
    <font>
      <sz val="8"/>
      <color indexed="40"/>
      <name val="Arial"/>
      <family val="2"/>
    </font>
    <font>
      <sz val="8"/>
      <color indexed="10"/>
      <name val="Arial"/>
      <family val="2"/>
    </font>
    <font>
      <sz val="11"/>
      <color indexed="8"/>
      <name val="Arial"/>
      <family val="2"/>
    </font>
    <font>
      <sz val="11"/>
      <color indexed="8"/>
      <name val="Czcionka tekstu podstawowego"/>
      <family val="2"/>
    </font>
    <font>
      <sz val="8"/>
      <name val="Times New Roman"/>
      <family val="1"/>
    </font>
    <font>
      <sz val="10"/>
      <color indexed="54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8"/>
      <color indexed="62"/>
      <name val="Cambria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name val="Helvetica"/>
      <family val="2"/>
    </font>
    <font>
      <b/>
      <u/>
      <sz val="10"/>
      <name val="Helv"/>
    </font>
    <font>
      <sz val="8"/>
      <name val="Helv"/>
    </font>
    <font>
      <sz val="10"/>
      <name val="Century Gothic"/>
      <family val="2"/>
    </font>
    <font>
      <sz val="10"/>
      <color indexed="19"/>
      <name val="Arial"/>
      <family val="2"/>
    </font>
    <font>
      <sz val="12"/>
      <name val="Arial MT"/>
    </font>
    <font>
      <b/>
      <sz val="16"/>
      <color indexed="24"/>
      <name val="Univers 45 Light"/>
      <family val="2"/>
    </font>
    <font>
      <b/>
      <sz val="14"/>
      <name val="Arial"/>
      <family val="2"/>
    </font>
    <font>
      <b/>
      <sz val="10"/>
      <name val="Helv"/>
    </font>
    <font>
      <b/>
      <sz val="10"/>
      <color indexed="57"/>
      <name val="Arial"/>
      <family val="2"/>
    </font>
    <font>
      <b/>
      <sz val="24"/>
      <name val="Helvetica"/>
      <family val="2"/>
    </font>
    <font>
      <sz val="10"/>
      <color indexed="64"/>
      <name val="Arial"/>
      <family val="2"/>
      <charset val="204"/>
    </font>
    <font>
      <sz val="11"/>
      <color theme="1"/>
      <name val="Arial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name val="Times New Roman"/>
      <family val="1"/>
      <charset val="204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charset val="186"/>
    </font>
    <font>
      <sz val="10"/>
      <name val="Arial CE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52"/>
      <name val="Calibri"/>
      <family val="2"/>
      <charset val="186"/>
    </font>
    <font>
      <i/>
      <sz val="11"/>
      <color indexed="23"/>
      <name val="Calibri"/>
      <family val="2"/>
      <charset val="238"/>
    </font>
    <font>
      <sz val="10"/>
      <name val="Times New Roman"/>
      <family val="1"/>
      <charset val="186"/>
    </font>
    <font>
      <sz val="11"/>
      <color indexed="60"/>
      <name val="Calibri"/>
      <family val="2"/>
      <charset val="186"/>
    </font>
    <font>
      <sz val="10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b/>
      <sz val="18"/>
      <color indexed="56"/>
      <name val="Cambria"/>
      <family val="2"/>
      <charset val="186"/>
    </font>
    <font>
      <sz val="11"/>
      <color indexed="20"/>
      <name val="Calibri"/>
      <family val="2"/>
      <charset val="238"/>
    </font>
    <font>
      <i/>
      <sz val="11"/>
      <color indexed="23"/>
      <name val="Calibri"/>
      <family val="2"/>
      <charset val="186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186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186"/>
    </font>
    <font>
      <sz val="11"/>
      <color rgb="FF9C0006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6600"/>
      <name val="Calibri"/>
      <family val="2"/>
      <charset val="238"/>
      <scheme val="minor"/>
    </font>
    <font>
      <sz val="11"/>
      <color rgb="FF80808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1"/>
      <name val="Arial"/>
      <family val="2"/>
    </font>
    <font>
      <u/>
      <sz val="10"/>
      <color indexed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</font>
    <font>
      <i/>
      <strike/>
      <sz val="9"/>
      <name val="Calibri"/>
      <family val="2"/>
    </font>
    <font>
      <sz val="9"/>
      <color rgb="FF0000FF"/>
      <name val="Calibri"/>
      <family val="2"/>
    </font>
    <font>
      <i/>
      <sz val="9"/>
      <color rgb="FF0000FF"/>
      <name val="Calibri"/>
      <family val="2"/>
    </font>
    <font>
      <b/>
      <sz val="9"/>
      <color rgb="FF0000FF"/>
      <name val="Calibri"/>
      <family val="2"/>
    </font>
    <font>
      <b/>
      <i/>
      <sz val="9"/>
      <color rgb="FF0000FF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name val="Arial"/>
      <family val="2"/>
    </font>
    <font>
      <b/>
      <vertAlign val="superscript"/>
      <sz val="10"/>
      <name val="Calibri"/>
      <family val="2"/>
    </font>
    <font>
      <i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name val="Calibri"/>
      <family val="2"/>
      <charset val="238"/>
    </font>
    <font>
      <b/>
      <i/>
      <sz val="8"/>
      <name val="Calibri"/>
      <family val="2"/>
    </font>
    <font>
      <i/>
      <sz val="8"/>
      <name val="Calibri"/>
      <family val="2"/>
    </font>
    <font>
      <sz val="10"/>
      <color rgb="FF0070C0"/>
      <name val="Calibri"/>
      <family val="2"/>
    </font>
    <font>
      <sz val="8"/>
      <name val="Calibri"/>
      <family val="2"/>
    </font>
    <font>
      <b/>
      <sz val="10"/>
      <color rgb="FF0070C0"/>
      <name val="Calibri"/>
      <family val="2"/>
    </font>
    <font>
      <b/>
      <sz val="10"/>
      <color rgb="FF00B050"/>
      <name val="Calibri"/>
      <family val="2"/>
    </font>
    <font>
      <i/>
      <sz val="10"/>
      <name val="Calibri"/>
      <family val="2"/>
    </font>
    <font>
      <sz val="11"/>
      <color theme="0"/>
      <name val="Calibri"/>
      <family val="2"/>
    </font>
    <font>
      <u/>
      <sz val="9"/>
      <name val="Calibri"/>
      <family val="2"/>
    </font>
    <font>
      <sz val="9"/>
      <color theme="1"/>
      <name val="Calibri"/>
      <family val="2"/>
      <scheme val="minor"/>
    </font>
    <font>
      <sz val="10"/>
      <color rgb="FF0000FF"/>
      <name val="Calibri"/>
      <family val="2"/>
    </font>
    <font>
      <sz val="9"/>
      <color rgb="FF0000FF"/>
      <name val="Calibri"/>
      <family val="2"/>
      <scheme val="minor"/>
    </font>
    <font>
      <b/>
      <sz val="10"/>
      <color rgb="FF0000FF"/>
      <name val="Calibri"/>
      <family val="2"/>
    </font>
    <font>
      <b/>
      <sz val="9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theme="4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9"/>
      <color theme="1"/>
      <name val="Calibri"/>
      <family val="2"/>
    </font>
    <font>
      <sz val="9"/>
      <color rgb="FF0000FF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</fonts>
  <fills count="8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gray0625">
        <fgColor indexed="9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</patternFill>
    </fill>
    <fill>
      <patternFill patternType="solid">
        <fgColor indexed="44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55"/>
      </patternFill>
    </fill>
    <fill>
      <patternFill patternType="solid">
        <fgColor indexed="2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gray0625">
        <fgColor indexed="23"/>
        <bgColor indexed="9"/>
      </patternFill>
    </fill>
    <fill>
      <patternFill patternType="solid">
        <fgColor indexed="4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</patternFill>
    </fill>
    <fill>
      <patternFill patternType="mediumGray">
        <fgColor indexed="11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9"/>
      </patternFill>
    </fill>
    <fill>
      <patternFill patternType="solid">
        <fgColor indexed="24"/>
        <bgColor indexed="64"/>
      </patternFill>
    </fill>
    <fill>
      <patternFill patternType="darkUp">
        <fgColor indexed="8"/>
        <bgColor indexed="13"/>
      </patternFill>
    </fill>
    <fill>
      <patternFill patternType="solid">
        <fgColor rgb="FFFFC7CE"/>
      </patternFill>
    </fill>
    <fill>
      <patternFill patternType="solid">
        <fgColor theme="5"/>
      </patternFill>
    </fill>
    <fill>
      <patternFill patternType="solid">
        <fgColor theme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darkUp">
        <fgColor indexed="55"/>
        <bgColor indexed="22"/>
      </patternFill>
    </fill>
    <fill>
      <patternFill patternType="gray0625">
        <fgColor indexed="9"/>
        <bgColor theme="0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19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19"/>
      </top>
      <bottom style="double">
        <color indexed="1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8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9" fontId="5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5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1" fontId="5" fillId="0" borderId="0" applyFont="0" applyFill="0" applyBorder="0" applyAlignment="0" applyProtection="0"/>
    <xf numFmtId="0" fontId="5" fillId="0" borderId="0"/>
    <xf numFmtId="0" fontId="17" fillId="10" borderId="0" applyNumberFormat="0" applyBorder="0" applyAlignment="0" applyProtection="0"/>
    <xf numFmtId="171" fontId="5" fillId="0" borderId="0" applyFont="0" applyFill="0" applyBorder="0" applyAlignment="0" applyProtection="0"/>
    <xf numFmtId="176" fontId="38" fillId="14" borderId="0" applyBorder="0">
      <alignment horizontal="center"/>
      <protection locked="0"/>
    </xf>
    <xf numFmtId="176" fontId="38" fillId="0" borderId="0" applyFill="0" applyBorder="0">
      <alignment horizontal="center"/>
    </xf>
    <xf numFmtId="0" fontId="7" fillId="0" borderId="0" applyNumberFormat="0" applyFill="0" applyBorder="0" applyAlignment="0" applyProtection="0"/>
    <xf numFmtId="0" fontId="39" fillId="0" borderId="0" applyFont="0" applyFill="0" applyBorder="0" applyAlignment="0" applyProtection="0"/>
    <xf numFmtId="0" fontId="7" fillId="0" borderId="0" applyFont="0" applyFill="0" applyBorder="0" applyAlignment="0" applyProtection="0"/>
    <xf numFmtId="177" fontId="38" fillId="14" borderId="0" applyBorder="0">
      <alignment horizontal="center"/>
      <protection locked="0"/>
    </xf>
    <xf numFmtId="177" fontId="38" fillId="0" borderId="0" applyFill="0" applyBorder="0">
      <alignment horizontal="center"/>
    </xf>
    <xf numFmtId="0" fontId="29" fillId="0" borderId="34" applyNumberFormat="0" applyFill="0" applyAlignment="0" applyProtection="0"/>
    <xf numFmtId="0" fontId="30" fillId="0" borderId="35" applyNumberFormat="0" applyFill="0" applyAlignment="0" applyProtection="0"/>
    <xf numFmtId="178" fontId="38" fillId="14" borderId="0" applyBorder="0">
      <alignment horizontal="center"/>
      <protection locked="0"/>
    </xf>
    <xf numFmtId="178" fontId="38" fillId="0" borderId="0" applyFill="0" applyBorder="0">
      <alignment horizontal="center"/>
    </xf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1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17" fillId="13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7" fillId="0" borderId="0"/>
    <xf numFmtId="0" fontId="17" fillId="10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2" borderId="0" applyNumberFormat="0" applyBorder="0" applyAlignment="0" applyProtection="0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2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2" borderId="0" applyNumberFormat="0" applyBorder="0" applyAlignment="0" applyProtection="0"/>
    <xf numFmtId="0" fontId="40" fillId="0" borderId="37">
      <alignment horizontal="center" vertical="center"/>
    </xf>
    <xf numFmtId="0" fontId="7" fillId="33" borderId="38" applyNumberFormat="0" applyFont="0" applyAlignment="0" applyProtection="0"/>
    <xf numFmtId="0" fontId="26" fillId="34" borderId="39" applyNumberFormat="0" applyAlignment="0" applyProtection="0"/>
    <xf numFmtId="0" fontId="41" fillId="35" borderId="37"/>
    <xf numFmtId="0" fontId="42" fillId="0" borderId="0" applyFont="0" applyFill="0" applyBorder="0" applyAlignment="0" applyProtection="0"/>
    <xf numFmtId="179" fontId="43" fillId="35" borderId="37" applyBorder="0"/>
    <xf numFmtId="0" fontId="41" fillId="35" borderId="37">
      <alignment horizontal="center"/>
      <protection locked="0"/>
    </xf>
    <xf numFmtId="0" fontId="35" fillId="34" borderId="40" applyNumberFormat="0" applyAlignment="0" applyProtection="0"/>
    <xf numFmtId="0" fontId="37" fillId="0" borderId="0" applyNumberFormat="0" applyFill="0" applyBorder="0" applyAlignment="0" applyProtection="0"/>
    <xf numFmtId="0" fontId="25" fillId="16" borderId="0" applyNumberFormat="0" applyBorder="0" applyAlignment="0" applyProtection="0"/>
    <xf numFmtId="0" fontId="44" fillId="33" borderId="38" applyNumberFormat="0" applyFont="0" applyAlignment="0" applyProtection="0"/>
    <xf numFmtId="0" fontId="26" fillId="34" borderId="39" applyNumberFormat="0" applyAlignment="0" applyProtection="0"/>
    <xf numFmtId="0" fontId="26" fillId="34" borderId="39" applyNumberFormat="0" applyAlignment="0" applyProtection="0"/>
    <xf numFmtId="0" fontId="26" fillId="34" borderId="39" applyNumberFormat="0" applyAlignment="0" applyProtection="0"/>
    <xf numFmtId="180" fontId="18" fillId="0" borderId="0" applyNumberFormat="0" applyFont="0" applyAlignment="0">
      <alignment vertical="top"/>
    </xf>
    <xf numFmtId="0" fontId="25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45" fillId="0" borderId="0"/>
    <xf numFmtId="181" fontId="46" fillId="36" borderId="22">
      <alignment horizontal="center"/>
    </xf>
    <xf numFmtId="182" fontId="7" fillId="37" borderId="41" applyNumberFormat="0">
      <alignment vertical="center"/>
    </xf>
    <xf numFmtId="183" fontId="7" fillId="2" borderId="41" applyNumberFormat="0">
      <alignment vertical="center"/>
    </xf>
    <xf numFmtId="1" fontId="7" fillId="38" borderId="41" applyNumberFormat="0">
      <alignment vertical="center"/>
    </xf>
    <xf numFmtId="182" fontId="7" fillId="38" borderId="41" applyNumberFormat="0">
      <alignment vertical="center"/>
    </xf>
    <xf numFmtId="182" fontId="7" fillId="5" borderId="41" applyNumberFormat="0">
      <alignment vertical="center"/>
    </xf>
    <xf numFmtId="184" fontId="47" fillId="0" borderId="0"/>
    <xf numFmtId="3" fontId="7" fillId="0" borderId="41" applyNumberFormat="0">
      <alignment vertical="center"/>
    </xf>
    <xf numFmtId="185" fontId="5" fillId="39" borderId="41" applyNumberFormat="0" applyFont="0" applyAlignment="0">
      <alignment vertical="center"/>
    </xf>
    <xf numFmtId="182" fontId="5" fillId="40" borderId="41" applyNumberFormat="0">
      <alignment vertical="center"/>
    </xf>
    <xf numFmtId="0" fontId="26" fillId="34" borderId="39" applyNumberFormat="0" applyAlignment="0" applyProtection="0"/>
    <xf numFmtId="0" fontId="26" fillId="34" borderId="39" applyNumberFormat="0" applyAlignment="0" applyProtection="0"/>
    <xf numFmtId="0" fontId="26" fillId="34" borderId="39" applyNumberFormat="0" applyAlignment="0" applyProtection="0"/>
    <xf numFmtId="0" fontId="19" fillId="41" borderId="42" applyNumberFormat="0" applyAlignment="0" applyProtection="0"/>
    <xf numFmtId="0" fontId="33" fillId="0" borderId="43" applyNumberFormat="0" applyFill="0" applyAlignment="0" applyProtection="0"/>
    <xf numFmtId="0" fontId="33" fillId="0" borderId="43" applyNumberFormat="0" applyFill="0" applyAlignment="0" applyProtection="0"/>
    <xf numFmtId="186" fontId="48" fillId="0" borderId="0" applyFill="0" applyBorder="0" applyProtection="0">
      <alignment horizontal="center" vertical="center"/>
    </xf>
    <xf numFmtId="187" fontId="49" fillId="14" borderId="44">
      <alignment horizontal="center" vertical="center"/>
      <protection locked="0"/>
    </xf>
    <xf numFmtId="187" fontId="50" fillId="0" borderId="0" applyFill="0" applyBorder="0">
      <alignment horizontal="center" vertical="center"/>
    </xf>
    <xf numFmtId="0" fontId="19" fillId="41" borderId="42" applyNumberFormat="0" applyAlignment="0" applyProtection="0"/>
    <xf numFmtId="0" fontId="51" fillId="0" borderId="0" applyNumberFormat="0">
      <alignment horizontal="center" wrapText="1"/>
    </xf>
    <xf numFmtId="165" fontId="5" fillId="0" borderId="0" applyFont="0" applyFill="0" applyBorder="0" applyAlignment="0" applyProtection="0"/>
    <xf numFmtId="188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7" fillId="0" borderId="45" applyFont="0" applyFill="0" applyBorder="0" applyAlignment="0" applyProtection="0">
      <alignment horizontal="right"/>
    </xf>
    <xf numFmtId="0" fontId="44" fillId="33" borderId="38" applyNumberFormat="0" applyFont="0" applyAlignment="0" applyProtection="0"/>
    <xf numFmtId="0" fontId="44" fillId="33" borderId="38" applyNumberFormat="0" applyFont="0" applyAlignment="0" applyProtection="0"/>
    <xf numFmtId="0" fontId="52" fillId="0" borderId="0" applyFill="0" applyBorder="0"/>
    <xf numFmtId="182" fontId="53" fillId="42" borderId="0" applyFont="0" applyAlignment="0">
      <alignment vertical="center" wrapText="1"/>
    </xf>
    <xf numFmtId="182" fontId="54" fillId="42" borderId="22" applyNumberFormat="0" applyBorder="0" applyAlignment="0">
      <alignment vertical="center" wrapText="1"/>
    </xf>
    <xf numFmtId="0" fontId="55" fillId="0" borderId="0"/>
    <xf numFmtId="0" fontId="55" fillId="0" borderId="0"/>
    <xf numFmtId="173" fontId="44" fillId="0" borderId="0" applyFont="0" applyFill="0" applyBorder="0" applyAlignment="0" applyProtection="0"/>
    <xf numFmtId="0" fontId="25" fillId="16" borderId="0" applyNumberFormat="0" applyBorder="0" applyAlignment="0" applyProtection="0"/>
    <xf numFmtId="38" fontId="56" fillId="35" borderId="46"/>
    <xf numFmtId="0" fontId="7" fillId="0" borderId="0" applyFont="0" applyFill="0" applyBorder="0" applyAlignment="0" applyProtection="0"/>
    <xf numFmtId="189" fontId="7" fillId="43" borderId="0" applyNumberFormat="0" applyFont="0" applyBorder="0" applyAlignment="0" applyProtection="0"/>
    <xf numFmtId="190" fontId="44" fillId="0" borderId="0" applyFont="0" applyFill="0" applyBorder="0" applyAlignment="0" applyProtection="0"/>
    <xf numFmtId="191" fontId="44" fillId="0" borderId="0" applyFont="0" applyFill="0" applyBorder="0" applyAlignment="0" applyProtection="0"/>
    <xf numFmtId="192" fontId="57" fillId="0" borderId="0" applyFill="0" applyBorder="0">
      <alignment horizontal="center" vertical="center"/>
    </xf>
    <xf numFmtId="0" fontId="32" fillId="20" borderId="39" applyNumberFormat="0" applyAlignment="0" applyProtection="0"/>
    <xf numFmtId="0" fontId="31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2" borderId="0" applyNumberFormat="0" applyBorder="0" applyAlignment="0" applyProtection="0"/>
    <xf numFmtId="0" fontId="32" fillId="20" borderId="39" applyNumberFormat="0" applyAlignment="0" applyProtection="0"/>
    <xf numFmtId="0" fontId="32" fillId="20" borderId="39" applyNumberFormat="0" applyAlignment="0" applyProtection="0"/>
    <xf numFmtId="0" fontId="21" fillId="0" borderId="47" applyNumberFormat="0" applyFill="0" applyAlignment="0" applyProtection="0"/>
    <xf numFmtId="0" fontId="27" fillId="0" borderId="0" applyNumberFormat="0" applyFill="0" applyBorder="0" applyAlignment="0" applyProtection="0"/>
    <xf numFmtId="193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0" fontId="7" fillId="44" borderId="48" applyNumberFormat="0">
      <alignment vertical="center"/>
    </xf>
    <xf numFmtId="0" fontId="27" fillId="0" borderId="0" applyNumberFormat="0" applyFill="0" applyBorder="0" applyAlignment="0" applyProtection="0"/>
    <xf numFmtId="196" fontId="7" fillId="6" borderId="0" applyNumberFormat="0" applyFont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7" fontId="60" fillId="0" borderId="0">
      <alignment horizontal="right" vertical="top"/>
    </xf>
    <xf numFmtId="198" fontId="61" fillId="0" borderId="0">
      <alignment horizontal="right" vertical="top"/>
    </xf>
    <xf numFmtId="0" fontId="60" fillId="0" borderId="0">
      <alignment horizontal="right" vertical="top"/>
    </xf>
    <xf numFmtId="0" fontId="61" fillId="0" borderId="0" applyFill="0" applyBorder="0">
      <alignment horizontal="right" vertical="top"/>
    </xf>
    <xf numFmtId="199" fontId="61" fillId="0" borderId="0" applyFill="0" applyBorder="0">
      <alignment horizontal="right" vertical="top"/>
    </xf>
    <xf numFmtId="200" fontId="61" fillId="0" borderId="0" applyFill="0" applyBorder="0">
      <alignment horizontal="right" vertical="top"/>
    </xf>
    <xf numFmtId="201" fontId="61" fillId="0" borderId="0" applyFill="0" applyBorder="0">
      <alignment horizontal="right" vertical="top"/>
    </xf>
    <xf numFmtId="0" fontId="62" fillId="0" borderId="0">
      <alignment horizontal="center" wrapText="1"/>
    </xf>
    <xf numFmtId="202" fontId="63" fillId="0" borderId="0" applyFill="0" applyBorder="0">
      <alignment vertical="top"/>
    </xf>
    <xf numFmtId="202" fontId="64" fillId="0" borderId="0" applyFill="0" applyBorder="0" applyProtection="0">
      <alignment vertical="top"/>
    </xf>
    <xf numFmtId="202" fontId="65" fillId="0" borderId="0">
      <alignment vertical="top"/>
    </xf>
    <xf numFmtId="174" fontId="61" fillId="0" borderId="0" applyFill="0" applyBorder="0" applyAlignment="0" applyProtection="0">
      <alignment horizontal="right" vertical="top"/>
    </xf>
    <xf numFmtId="202" fontId="54" fillId="0" borderId="0"/>
    <xf numFmtId="0" fontId="61" fillId="0" borderId="0" applyFill="0" applyBorder="0">
      <alignment horizontal="left" vertical="top"/>
    </xf>
    <xf numFmtId="203" fontId="7" fillId="0" borderId="0" applyFont="0" applyFill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2" borderId="0" applyNumberFormat="0" applyBorder="0" applyAlignment="0" applyProtection="0"/>
    <xf numFmtId="185" fontId="8" fillId="0" borderId="0">
      <alignment vertical="top"/>
    </xf>
    <xf numFmtId="0" fontId="7" fillId="5" borderId="40" applyNumberFormat="0">
      <alignment vertical="center"/>
    </xf>
    <xf numFmtId="0" fontId="66" fillId="0" borderId="0" applyNumberFormat="0" applyFill="0" applyBorder="0" applyAlignment="0" applyProtection="0"/>
    <xf numFmtId="0" fontId="55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9" fontId="67" fillId="0" borderId="0" applyNumberFormat="0" applyFill="0" applyBorder="0" applyAlignment="0" applyProtection="0"/>
    <xf numFmtId="0" fontId="5" fillId="0" borderId="0"/>
    <xf numFmtId="184" fontId="5" fillId="0" borderId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68" fillId="5" borderId="49" applyNumberFormat="0">
      <alignment vertical="center"/>
    </xf>
    <xf numFmtId="0" fontId="28" fillId="17" borderId="0" applyNumberFormat="0" applyBorder="0" applyAlignment="0" applyProtection="0"/>
    <xf numFmtId="0" fontId="25" fillId="16" borderId="0" applyNumberFormat="0" applyBorder="0" applyAlignment="0" applyProtection="0"/>
    <xf numFmtId="0" fontId="28" fillId="17" borderId="0" applyNumberFormat="0" applyBorder="0" applyAlignment="0" applyProtection="0"/>
    <xf numFmtId="196" fontId="69" fillId="0" borderId="0" applyNumberFormat="0" applyFill="0" applyBorder="0" applyAlignment="0" applyProtection="0"/>
    <xf numFmtId="0" fontId="70" fillId="45" borderId="0"/>
    <xf numFmtId="0" fontId="18" fillId="46" borderId="0" applyNumberFormat="0" applyFill="0" applyBorder="0" applyAlignment="0" applyProtection="0"/>
    <xf numFmtId="0" fontId="71" fillId="11" borderId="0" applyNumberFormat="0" applyFill="0" applyBorder="0" applyAlignment="0" applyProtection="0"/>
    <xf numFmtId="0" fontId="31" fillId="0" borderId="36" applyNumberFormat="0" applyFill="0" applyAlignment="0" applyProtection="0"/>
    <xf numFmtId="0" fontId="7" fillId="0" borderId="0" applyFill="0" applyBorder="0"/>
    <xf numFmtId="0" fontId="72" fillId="0" borderId="0" applyFill="0" applyBorder="0" applyProtection="0">
      <alignment horizontal="right"/>
    </xf>
    <xf numFmtId="0" fontId="37" fillId="0" borderId="0" applyNumberFormat="0" applyFill="0" applyBorder="0" applyAlignment="0" applyProtection="0"/>
    <xf numFmtId="0" fontId="44" fillId="33" borderId="38" applyNumberFormat="0" applyFont="0" applyAlignment="0" applyProtection="0"/>
    <xf numFmtId="0" fontId="44" fillId="33" borderId="38" applyNumberFormat="0" applyFont="0" applyAlignment="0" applyProtection="0"/>
    <xf numFmtId="0" fontId="25" fillId="16" borderId="0" applyNumberFormat="0" applyBorder="0" applyAlignment="0" applyProtection="0"/>
    <xf numFmtId="204" fontId="59" fillId="0" borderId="0" applyFont="0" applyBorder="0" applyAlignment="0"/>
    <xf numFmtId="0" fontId="73" fillId="0" borderId="0" applyNumberFormat="0" applyFill="0" applyBorder="0" applyAlignment="0" applyProtection="0"/>
    <xf numFmtId="0" fontId="28" fillId="17" borderId="0" applyNumberFormat="0" applyBorder="0" applyAlignment="0" applyProtection="0"/>
    <xf numFmtId="0" fontId="25" fillId="16" borderId="0" applyNumberFormat="0" applyBorder="0" applyAlignment="0" applyProtection="0"/>
    <xf numFmtId="0" fontId="32" fillId="20" borderId="39" applyNumberFormat="0" applyAlignment="0" applyProtection="0"/>
    <xf numFmtId="185" fontId="74" fillId="0" borderId="0">
      <alignment vertical="top"/>
    </xf>
    <xf numFmtId="0" fontId="75" fillId="35" borderId="50"/>
    <xf numFmtId="182" fontId="76" fillId="35" borderId="44" applyNumberFormat="0">
      <alignment vertical="center"/>
      <protection locked="0"/>
    </xf>
    <xf numFmtId="0" fontId="76" fillId="47" borderId="44" applyNumberFormat="0">
      <alignment vertical="center"/>
      <protection locked="0"/>
    </xf>
    <xf numFmtId="0" fontId="77" fillId="2" borderId="46" applyNumberFormat="0" applyAlignment="0">
      <alignment horizontal="left"/>
      <protection locked="0"/>
    </xf>
    <xf numFmtId="0" fontId="77" fillId="2" borderId="46" applyNumberFormat="0" applyAlignment="0">
      <alignment horizontal="left"/>
      <protection locked="0"/>
    </xf>
    <xf numFmtId="0" fontId="77" fillId="2" borderId="46" applyNumberFormat="0" applyAlignment="0">
      <alignment horizontal="left"/>
      <protection locked="0"/>
    </xf>
    <xf numFmtId="0" fontId="77" fillId="2" borderId="46" applyNumberFormat="0" applyAlignment="0">
      <alignment horizontal="left"/>
      <protection locked="0"/>
    </xf>
    <xf numFmtId="0" fontId="7" fillId="35" borderId="51" applyNumberFormat="0" applyAlignment="0">
      <protection locked="0"/>
    </xf>
    <xf numFmtId="0" fontId="25" fillId="16" borderId="0" applyNumberFormat="0" applyBorder="0" applyAlignment="0" applyProtection="0"/>
    <xf numFmtId="0" fontId="78" fillId="0" borderId="0" applyNumberFormat="0" applyFill="0" applyBorder="0" applyProtection="0">
      <alignment horizontal="centerContinuous" wrapText="1"/>
    </xf>
    <xf numFmtId="0" fontId="37" fillId="0" borderId="0" applyNumberFormat="0" applyFill="0" applyBorder="0" applyAlignment="0" applyProtection="0"/>
    <xf numFmtId="0" fontId="35" fillId="34" borderId="40" applyNumberFormat="0" applyAlignment="0" applyProtection="0"/>
    <xf numFmtId="0" fontId="32" fillId="20" borderId="39" applyNumberFormat="0" applyAlignment="0" applyProtection="0"/>
    <xf numFmtId="0" fontId="21" fillId="0" borderId="47" applyNumberFormat="0" applyFill="0" applyAlignment="0" applyProtection="0"/>
    <xf numFmtId="165" fontId="2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9" fillId="41" borderId="42" applyNumberFormat="0" applyAlignment="0" applyProtection="0"/>
    <xf numFmtId="0" fontId="19" fillId="41" borderId="42" applyNumberFormat="0" applyAlignment="0" applyProtection="0"/>
    <xf numFmtId="0" fontId="19" fillId="41" borderId="42" applyNumberFormat="0" applyAlignment="0" applyProtection="0"/>
    <xf numFmtId="38" fontId="79" fillId="0" borderId="0"/>
    <xf numFmtId="38" fontId="80" fillId="0" borderId="0"/>
    <xf numFmtId="38" fontId="81" fillId="0" borderId="0"/>
    <xf numFmtId="38" fontId="82" fillId="0" borderId="0"/>
    <xf numFmtId="0" fontId="38" fillId="0" borderId="0"/>
    <xf numFmtId="0" fontId="38" fillId="0" borderId="0"/>
    <xf numFmtId="185" fontId="71" fillId="0" borderId="0" applyFont="0">
      <alignment vertical="top"/>
    </xf>
    <xf numFmtId="0" fontId="33" fillId="0" borderId="43" applyNumberFormat="0" applyFill="0" applyAlignment="0" applyProtection="0"/>
    <xf numFmtId="0" fontId="83" fillId="0" borderId="0" applyNumberFormat="0" applyFill="0" applyBorder="0" applyAlignment="0" applyProtection="0"/>
    <xf numFmtId="0" fontId="26" fillId="34" borderId="39" applyNumberFormat="0" applyAlignment="0" applyProtection="0"/>
    <xf numFmtId="0" fontId="33" fillId="0" borderId="43" applyNumberFormat="0" applyFill="0" applyAlignment="0" applyProtection="0"/>
    <xf numFmtId="0" fontId="33" fillId="0" borderId="43" applyNumberFormat="0" applyFill="0" applyAlignment="0" applyProtection="0"/>
    <xf numFmtId="0" fontId="33" fillId="0" borderId="43" applyNumberFormat="0" applyFill="0" applyAlignment="0" applyProtection="0"/>
    <xf numFmtId="205" fontId="84" fillId="0" borderId="0" applyFill="0">
      <alignment horizontal="center"/>
    </xf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2" borderId="0" applyNumberFormat="0" applyBorder="0" applyAlignment="0" applyProtection="0"/>
    <xf numFmtId="0" fontId="44" fillId="33" borderId="38" applyNumberFormat="0" applyFont="0" applyAlignment="0" applyProtection="0"/>
    <xf numFmtId="0" fontId="85" fillId="0" borderId="0" applyNumberFormat="0" applyFill="0" applyBorder="0" applyAlignment="0" applyProtection="0"/>
    <xf numFmtId="164" fontId="5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86" fillId="0" borderId="0" applyNumberFormat="0" applyFill="0">
      <alignment vertic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6" fillId="37" borderId="52" applyNumberFormat="0" applyFont="0" applyFill="0" applyAlignment="0" applyProtection="0">
      <alignment vertical="center"/>
      <protection locked="0"/>
    </xf>
    <xf numFmtId="0" fontId="87" fillId="0" borderId="0" applyNumberFormat="0" applyBorder="0">
      <alignment horizontal="left" vertical="top"/>
    </xf>
    <xf numFmtId="0" fontId="76" fillId="37" borderId="52" applyNumberFormat="0" applyFont="0" applyFill="0" applyAlignment="0" applyProtection="0">
      <alignment vertical="center"/>
      <protection locked="0"/>
    </xf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44" fillId="0" borderId="0"/>
    <xf numFmtId="0" fontId="44" fillId="0" borderId="0"/>
    <xf numFmtId="166" fontId="59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2" fillId="0" borderId="0"/>
    <xf numFmtId="0" fontId="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/>
    <xf numFmtId="0" fontId="1" fillId="0" borderId="0"/>
    <xf numFmtId="0" fontId="44" fillId="0" borderId="0"/>
    <xf numFmtId="0" fontId="1" fillId="0" borderId="0"/>
    <xf numFmtId="0" fontId="44" fillId="0" borderId="0"/>
    <xf numFmtId="0" fontId="1" fillId="0" borderId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1" fillId="0" borderId="0"/>
    <xf numFmtId="0" fontId="88" fillId="0" borderId="0"/>
    <xf numFmtId="0" fontId="113" fillId="0" borderId="0"/>
    <xf numFmtId="0" fontId="7" fillId="0" borderId="0"/>
    <xf numFmtId="0" fontId="7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8" fillId="0" borderId="0"/>
    <xf numFmtId="0" fontId="44" fillId="0" borderId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/>
    <xf numFmtId="0" fontId="89" fillId="0" borderId="0"/>
    <xf numFmtId="0" fontId="89" fillId="0" borderId="0"/>
    <xf numFmtId="0" fontId="89" fillId="0" borderId="0"/>
    <xf numFmtId="0" fontId="7" fillId="0" borderId="0"/>
    <xf numFmtId="0" fontId="90" fillId="0" borderId="0"/>
    <xf numFmtId="0" fontId="7" fillId="33" borderId="38" applyNumberFormat="0" applyFont="0" applyAlignment="0" applyProtection="0"/>
    <xf numFmtId="0" fontId="7" fillId="33" borderId="38" applyNumberFormat="0" applyFont="0" applyAlignment="0" applyProtection="0"/>
    <xf numFmtId="196" fontId="91" fillId="0" borderId="0" applyNumberFormat="0" applyFill="0" applyBorder="0" applyAlignment="0" applyProtection="0"/>
    <xf numFmtId="0" fontId="2" fillId="33" borderId="38" applyNumberFormat="0" applyFont="0" applyAlignment="0" applyProtection="0"/>
    <xf numFmtId="206" fontId="7" fillId="0" borderId="0" applyFont="0" applyFill="0" applyBorder="0" applyAlignment="0" applyProtection="0"/>
    <xf numFmtId="0" fontId="7" fillId="0" borderId="37"/>
    <xf numFmtId="0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9" fontId="92" fillId="0" borderId="37" applyBorder="0"/>
    <xf numFmtId="1" fontId="7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9" fillId="0" borderId="34" applyNumberFormat="0" applyFill="0" applyAlignment="0" applyProtection="0"/>
    <xf numFmtId="0" fontId="30" fillId="0" borderId="35" applyNumberFormat="0" applyFill="0" applyAlignment="0" applyProtection="0"/>
    <xf numFmtId="0" fontId="31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35" fillId="34" borderId="40" applyNumberFormat="0" applyAlignment="0" applyProtection="0"/>
    <xf numFmtId="0" fontId="29" fillId="0" borderId="34" applyNumberFormat="0" applyFill="0" applyAlignment="0" applyProtection="0"/>
    <xf numFmtId="0" fontId="30" fillId="0" borderId="35" applyNumberFormat="0" applyFill="0" applyAlignment="0" applyProtection="0"/>
    <xf numFmtId="0" fontId="31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2" borderId="0" applyNumberFormat="0" applyBorder="0" applyAlignment="0" applyProtection="0"/>
    <xf numFmtId="0" fontId="44" fillId="33" borderId="38" applyNumberFormat="0" applyFon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9" fillId="0" borderId="34" applyNumberFormat="0" applyFill="0" applyAlignment="0" applyProtection="0"/>
    <xf numFmtId="0" fontId="30" fillId="0" borderId="35" applyNumberFormat="0" applyFill="0" applyAlignment="0" applyProtection="0"/>
    <xf numFmtId="0" fontId="31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55" fillId="0" borderId="0"/>
    <xf numFmtId="9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8" fillId="0" borderId="0" applyFont="0" applyFill="0" applyBorder="0" applyAlignment="0" applyProtection="0"/>
    <xf numFmtId="0" fontId="93" fillId="0" borderId="53">
      <alignment horizontal="center"/>
    </xf>
    <xf numFmtId="0" fontId="71" fillId="0" borderId="12" applyFont="0">
      <alignment horizontal="right"/>
    </xf>
    <xf numFmtId="0" fontId="94" fillId="0" borderId="54">
      <alignment horizontal="center"/>
    </xf>
    <xf numFmtId="0" fontId="94" fillId="0" borderId="54">
      <alignment horizontal="center"/>
    </xf>
    <xf numFmtId="0" fontId="94" fillId="0" borderId="54">
      <alignment horizontal="center"/>
    </xf>
    <xf numFmtId="9" fontId="4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5" fillId="49" borderId="55" applyNumberFormat="0" applyFon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 applyFill="0" applyBorder="0" applyProtection="0">
      <alignment vertical="center"/>
    </xf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2" borderId="0" applyNumberFormat="0" applyBorder="0" applyAlignment="0" applyProtection="0"/>
    <xf numFmtId="0" fontId="36" fillId="0" borderId="0" applyNumberFormat="0" applyFill="0" applyBorder="0" applyAlignment="0" applyProtection="0"/>
    <xf numFmtId="0" fontId="29" fillId="0" borderId="34" applyNumberFormat="0" applyFill="0" applyAlignment="0" applyProtection="0"/>
    <xf numFmtId="0" fontId="30" fillId="0" borderId="35" applyNumberFormat="0" applyFill="0" applyAlignment="0" applyProtection="0"/>
    <xf numFmtId="0" fontId="31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35" fillId="34" borderId="40" applyNumberFormat="0" applyAlignment="0" applyProtection="0"/>
    <xf numFmtId="0" fontId="33" fillId="0" borderId="43" applyNumberFormat="0" applyFill="0" applyAlignment="0" applyProtection="0"/>
    <xf numFmtId="4" fontId="94" fillId="35" borderId="40" applyNumberFormat="0" applyProtection="0">
      <alignment vertical="center"/>
    </xf>
    <xf numFmtId="4" fontId="97" fillId="35" borderId="40" applyNumberFormat="0" applyProtection="0">
      <alignment vertical="center"/>
    </xf>
    <xf numFmtId="4" fontId="94" fillId="35" borderId="40" applyNumberFormat="0" applyProtection="0">
      <alignment horizontal="left" vertical="center" indent="1"/>
    </xf>
    <xf numFmtId="4" fontId="94" fillId="35" borderId="40" applyNumberFormat="0" applyProtection="0">
      <alignment horizontal="left" vertical="center" indent="1"/>
    </xf>
    <xf numFmtId="0" fontId="7" fillId="40" borderId="40" applyNumberFormat="0" applyProtection="0">
      <alignment horizontal="left" vertical="center" indent="1"/>
    </xf>
    <xf numFmtId="4" fontId="94" fillId="50" borderId="40" applyNumberFormat="0" applyProtection="0">
      <alignment horizontal="right" vertical="center"/>
    </xf>
    <xf numFmtId="4" fontId="94" fillId="42" borderId="40" applyNumberFormat="0" applyProtection="0">
      <alignment horizontal="right" vertical="center"/>
    </xf>
    <xf numFmtId="4" fontId="94" fillId="51" borderId="40" applyNumberFormat="0" applyProtection="0">
      <alignment horizontal="right" vertical="center"/>
    </xf>
    <xf numFmtId="4" fontId="94" fillId="44" borderId="40" applyNumberFormat="0" applyProtection="0">
      <alignment horizontal="right" vertical="center"/>
    </xf>
    <xf numFmtId="4" fontId="94" fillId="52" borderId="40" applyNumberFormat="0" applyProtection="0">
      <alignment horizontal="right" vertical="center"/>
    </xf>
    <xf numFmtId="4" fontId="94" fillId="53" borderId="40" applyNumberFormat="0" applyProtection="0">
      <alignment horizontal="right" vertical="center"/>
    </xf>
    <xf numFmtId="4" fontId="94" fillId="54" borderId="40" applyNumberFormat="0" applyProtection="0">
      <alignment horizontal="right" vertical="center"/>
    </xf>
    <xf numFmtId="4" fontId="94" fillId="55" borderId="40" applyNumberFormat="0" applyProtection="0">
      <alignment horizontal="right" vertical="center"/>
    </xf>
    <xf numFmtId="4" fontId="94" fillId="56" borderId="40" applyNumberFormat="0" applyProtection="0">
      <alignment horizontal="right" vertical="center"/>
    </xf>
    <xf numFmtId="4" fontId="93" fillId="57" borderId="40" applyNumberFormat="0" applyProtection="0">
      <alignment horizontal="left" vertical="center" indent="1"/>
    </xf>
    <xf numFmtId="4" fontId="94" fillId="58" borderId="56" applyNumberFormat="0" applyProtection="0">
      <alignment horizontal="left" vertical="center" indent="1"/>
    </xf>
    <xf numFmtId="4" fontId="98" fillId="59" borderId="0" applyNumberFormat="0" applyProtection="0">
      <alignment horizontal="left" vertical="center" indent="1"/>
    </xf>
    <xf numFmtId="0" fontId="7" fillId="40" borderId="40" applyNumberFormat="0" applyProtection="0">
      <alignment horizontal="left" vertical="center" indent="1"/>
    </xf>
    <xf numFmtId="4" fontId="94" fillId="58" borderId="40" applyNumberFormat="0" applyProtection="0">
      <alignment horizontal="left" vertical="center" indent="1"/>
    </xf>
    <xf numFmtId="4" fontId="94" fillId="60" borderId="40" applyNumberFormat="0" applyProtection="0">
      <alignment horizontal="left" vertical="center" indent="1"/>
    </xf>
    <xf numFmtId="0" fontId="7" fillId="60" borderId="40" applyNumberFormat="0" applyProtection="0">
      <alignment horizontal="left" vertical="center" indent="1"/>
    </xf>
    <xf numFmtId="0" fontId="7" fillId="60" borderId="40" applyNumberFormat="0" applyProtection="0">
      <alignment horizontal="left" vertical="center" indent="1"/>
    </xf>
    <xf numFmtId="0" fontId="7" fillId="61" borderId="40" applyNumberFormat="0" applyProtection="0">
      <alignment horizontal="left" vertical="center" indent="1"/>
    </xf>
    <xf numFmtId="0" fontId="7" fillId="61" borderId="40" applyNumberFormat="0" applyProtection="0">
      <alignment horizontal="left" vertical="center" indent="1"/>
    </xf>
    <xf numFmtId="0" fontId="7" fillId="5" borderId="40" applyNumberFormat="0" applyProtection="0">
      <alignment horizontal="left" vertical="center" indent="1"/>
    </xf>
    <xf numFmtId="0" fontId="7" fillId="5" borderId="40" applyNumberFormat="0" applyProtection="0">
      <alignment horizontal="left" vertical="center" indent="1"/>
    </xf>
    <xf numFmtId="0" fontId="7" fillId="40" borderId="40" applyNumberFormat="0" applyProtection="0">
      <alignment horizontal="left" vertical="center" indent="1"/>
    </xf>
    <xf numFmtId="0" fontId="7" fillId="40" borderId="40" applyNumberFormat="0" applyProtection="0">
      <alignment horizontal="left" vertical="center" indent="1"/>
    </xf>
    <xf numFmtId="4" fontId="94" fillId="2" borderId="40" applyNumberFormat="0" applyProtection="0">
      <alignment vertical="center"/>
    </xf>
    <xf numFmtId="4" fontId="97" fillId="2" borderId="40" applyNumberFormat="0" applyProtection="0">
      <alignment vertical="center"/>
    </xf>
    <xf numFmtId="4" fontId="94" fillId="2" borderId="40" applyNumberFormat="0" applyProtection="0">
      <alignment horizontal="left" vertical="center" indent="1"/>
    </xf>
    <xf numFmtId="4" fontId="94" fillId="2" borderId="40" applyNumberFormat="0" applyProtection="0">
      <alignment horizontal="left" vertical="center" indent="1"/>
    </xf>
    <xf numFmtId="4" fontId="94" fillId="58" borderId="40" applyNumberFormat="0" applyProtection="0">
      <alignment horizontal="right" vertical="center"/>
    </xf>
    <xf numFmtId="4" fontId="97" fillId="58" borderId="40" applyNumberFormat="0" applyProtection="0">
      <alignment horizontal="right" vertical="center"/>
    </xf>
    <xf numFmtId="0" fontId="7" fillId="40" borderId="40" applyNumberFormat="0" applyProtection="0">
      <alignment horizontal="left" vertical="center" indent="1"/>
    </xf>
    <xf numFmtId="0" fontId="7" fillId="40" borderId="40" applyNumberFormat="0" applyProtection="0">
      <alignment horizontal="left" vertical="center" indent="1"/>
    </xf>
    <xf numFmtId="0" fontId="99" fillId="0" borderId="0"/>
    <xf numFmtId="4" fontId="100" fillId="58" borderId="40" applyNumberFormat="0" applyProtection="0">
      <alignment horizontal="right" vertical="center"/>
    </xf>
    <xf numFmtId="0" fontId="28" fillId="17" borderId="0" applyNumberFormat="0" applyBorder="0" applyAlignment="0" applyProtection="0"/>
    <xf numFmtId="0" fontId="25" fillId="16" borderId="0" applyNumberFormat="0" applyBorder="0" applyAlignment="0" applyProtection="0"/>
    <xf numFmtId="182" fontId="53" fillId="42" borderId="0">
      <alignment vertical="center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2" fontId="18" fillId="62" borderId="0"/>
    <xf numFmtId="0" fontId="32" fillId="20" borderId="39" applyNumberFormat="0" applyAlignment="0" applyProtection="0"/>
    <xf numFmtId="0" fontId="26" fillId="34" borderId="39" applyNumberFormat="0" applyAlignment="0" applyProtection="0"/>
    <xf numFmtId="0" fontId="101" fillId="0" borderId="0" applyNumberFormat="0" applyFill="0" applyBorder="0" applyAlignment="0" applyProtection="0"/>
    <xf numFmtId="0" fontId="35" fillId="34" borderId="40" applyNumberFormat="0" applyAlignment="0" applyProtection="0"/>
    <xf numFmtId="0" fontId="5" fillId="56" borderId="41" applyNumberFormat="0">
      <alignment horizontal="center" vertical="center"/>
      <protection locked="0"/>
    </xf>
    <xf numFmtId="0" fontId="44" fillId="0" borderId="0"/>
    <xf numFmtId="0" fontId="44" fillId="0" borderId="0"/>
    <xf numFmtId="0" fontId="1" fillId="0" borderId="0"/>
    <xf numFmtId="0" fontId="102" fillId="0" borderId="33" applyNumberFormat="0" applyFill="0" applyBorder="0" applyAlignment="0" applyProtection="0">
      <alignment horizontal="left"/>
    </xf>
    <xf numFmtId="14" fontId="103" fillId="0" borderId="17" applyNumberFormat="0" applyFill="0" applyBorder="0" applyAlignment="0" applyProtection="0">
      <alignment horizontal="center"/>
    </xf>
    <xf numFmtId="0" fontId="7" fillId="0" borderId="0"/>
    <xf numFmtId="0" fontId="104" fillId="0" borderId="0">
      <alignment horizontal="center" vertical="center"/>
    </xf>
    <xf numFmtId="0" fontId="7" fillId="0" borderId="0" applyNumberFormat="0" applyFill="0" applyBorder="0" applyAlignment="0" applyProtection="0"/>
    <xf numFmtId="0" fontId="59" fillId="0" borderId="32" applyFont="0" applyFill="0" applyAlignment="0" applyProtection="0"/>
    <xf numFmtId="196" fontId="105" fillId="0" borderId="57" applyNumberFormat="0" applyFont="0" applyFill="0" applyAlignment="0" applyProtection="0"/>
    <xf numFmtId="0" fontId="21" fillId="0" borderId="47" applyNumberFormat="0" applyFill="0" applyAlignment="0" applyProtection="0"/>
    <xf numFmtId="0" fontId="21" fillId="0" borderId="47" applyNumberFormat="0" applyFill="0" applyAlignment="0" applyProtection="0"/>
    <xf numFmtId="0" fontId="33" fillId="0" borderId="43" applyNumberFormat="0" applyFill="0" applyAlignment="0" applyProtection="0"/>
    <xf numFmtId="0" fontId="32" fillId="20" borderId="39" applyNumberFormat="0" applyAlignment="0" applyProtection="0"/>
    <xf numFmtId="0" fontId="95" fillId="0" borderId="58" applyNumberFormat="0" applyFont="0" applyFill="0" applyAlignment="0" applyProtection="0">
      <alignment horizontal="right"/>
    </xf>
    <xf numFmtId="0" fontId="19" fillId="41" borderId="42" applyNumberFormat="0" applyAlignment="0" applyProtection="0"/>
    <xf numFmtId="0" fontId="2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19" fillId="41" borderId="42" applyNumberFormat="0" applyAlignment="0" applyProtection="0"/>
    <xf numFmtId="0" fontId="106" fillId="63" borderId="0"/>
    <xf numFmtId="0" fontId="36" fillId="0" borderId="0" applyNumberFormat="0" applyFill="0" applyBorder="0" applyAlignment="0" applyProtection="0"/>
    <xf numFmtId="182" fontId="53" fillId="64" borderId="0" applyNumberFormat="0">
      <alignment vertical="center"/>
    </xf>
    <xf numFmtId="182" fontId="107" fillId="37" borderId="0" applyNumberFormat="0">
      <alignment vertical="center"/>
    </xf>
    <xf numFmtId="182" fontId="108" fillId="0" borderId="0" applyNumberFormat="0">
      <alignment vertical="center"/>
    </xf>
    <xf numFmtId="182" fontId="18" fillId="0" borderId="0" applyNumberFormat="0">
      <alignment vertical="center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9" fillId="0" borderId="34" applyNumberFormat="0" applyFill="0" applyAlignment="0" applyProtection="0"/>
    <xf numFmtId="0" fontId="30" fillId="0" borderId="35" applyNumberFormat="0" applyFill="0" applyAlignment="0" applyProtection="0"/>
    <xf numFmtId="0" fontId="31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09" fillId="0" borderId="0">
      <alignment vertical="center"/>
    </xf>
    <xf numFmtId="0" fontId="36" fillId="0" borderId="0" applyNumberFormat="0" applyFill="0" applyBorder="0" applyAlignment="0" applyProtection="0"/>
    <xf numFmtId="0" fontId="29" fillId="0" borderId="34" applyNumberFormat="0" applyFill="0" applyAlignment="0" applyProtection="0"/>
    <xf numFmtId="0" fontId="30" fillId="0" borderId="35" applyNumberFormat="0" applyFill="0" applyAlignment="0" applyProtection="0"/>
    <xf numFmtId="0" fontId="31" fillId="0" borderId="36" applyNumberFormat="0" applyFill="0" applyAlignment="0" applyProtection="0"/>
    <xf numFmtId="189" fontId="100" fillId="0" borderId="0" applyNumberFormat="0" applyFill="0" applyBorder="0" applyAlignment="0" applyProtection="0"/>
    <xf numFmtId="196" fontId="105" fillId="0" borderId="59" applyNumberFormat="0" applyFont="0" applyFill="0" applyAlignment="0" applyProtection="0"/>
    <xf numFmtId="0" fontId="21" fillId="0" borderId="47" applyNumberFormat="0" applyFill="0" applyAlignment="0" applyProtection="0"/>
    <xf numFmtId="0" fontId="21" fillId="0" borderId="47" applyNumberFormat="0" applyFill="0" applyAlignment="0" applyProtection="0"/>
    <xf numFmtId="0" fontId="21" fillId="0" borderId="47" applyNumberFormat="0" applyFill="0" applyAlignment="0" applyProtection="0"/>
    <xf numFmtId="0" fontId="21" fillId="0" borderId="47" applyNumberFormat="0" applyFill="0" applyAlignment="0" applyProtection="0"/>
    <xf numFmtId="0" fontId="59" fillId="0" borderId="60" applyFont="0" applyFill="0" applyAlignment="0" applyProtection="0"/>
    <xf numFmtId="0" fontId="106" fillId="63" borderId="0"/>
    <xf numFmtId="0" fontId="35" fillId="34" borderId="40" applyNumberFormat="0" applyAlignment="0" applyProtection="0"/>
    <xf numFmtId="0" fontId="36" fillId="0" borderId="0" applyNumberFormat="0" applyFill="0" applyBorder="0" applyAlignment="0" applyProtection="0"/>
    <xf numFmtId="0" fontId="29" fillId="0" borderId="34" applyNumberFormat="0" applyFill="0" applyAlignment="0" applyProtection="0"/>
    <xf numFmtId="0" fontId="30" fillId="0" borderId="35" applyNumberFormat="0" applyFill="0" applyAlignment="0" applyProtection="0"/>
    <xf numFmtId="0" fontId="31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5" fillId="16" borderId="0" applyNumberFormat="0" applyBorder="0" applyAlignment="0" applyProtection="0"/>
    <xf numFmtId="182" fontId="5" fillId="65" borderId="0" applyNumberFormat="0" applyFont="0" applyBorder="0" applyAlignment="0" applyProtection="0"/>
    <xf numFmtId="0" fontId="110" fillId="0" borderId="0">
      <alignment vertical="center"/>
    </xf>
    <xf numFmtId="0" fontId="35" fillId="34" borderId="40" applyNumberFormat="0" applyAlignment="0" applyProtection="0"/>
    <xf numFmtId="0" fontId="35" fillId="34" borderId="40" applyNumberFormat="0" applyAlignment="0" applyProtection="0"/>
    <xf numFmtId="207" fontId="59" fillId="0" borderId="0" applyFont="0" applyFill="0" applyBorder="0" applyAlignment="0" applyProtection="0"/>
    <xf numFmtId="208" fontId="44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9" fillId="41" borderId="42" applyNumberFormat="0" applyAlignment="0" applyProtection="0"/>
    <xf numFmtId="0" fontId="33" fillId="0" borderId="43" applyNumberFormat="0" applyFill="0" applyAlignment="0" applyProtection="0"/>
    <xf numFmtId="0" fontId="111" fillId="0" borderId="0" applyNumberFormat="0" applyFill="0" applyBorder="0" applyAlignment="0" applyProtection="0"/>
    <xf numFmtId="209" fontId="44" fillId="0" borderId="0" applyFont="0" applyFill="0" applyBorder="0" applyAlignment="0" applyProtection="0"/>
    <xf numFmtId="210" fontId="44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2" fillId="0" borderId="0"/>
    <xf numFmtId="0" fontId="7" fillId="23" borderId="0" applyNumberFormat="0" applyFont="0" applyBorder="0" applyAlignment="0" applyProtection="0"/>
    <xf numFmtId="0" fontId="19" fillId="41" borderId="42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4" fillId="0" borderId="0"/>
    <xf numFmtId="0" fontId="23" fillId="12" borderId="0" applyNumberFormat="0" applyBorder="0" applyAlignment="0" applyProtection="0"/>
    <xf numFmtId="0" fontId="5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185" fontId="5" fillId="39" borderId="41" applyNumberFormat="0" applyFont="0" applyAlignment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4" fillId="0" borderId="0" applyFont="0" applyFill="0" applyBorder="0" applyAlignment="0" applyProtection="0"/>
    <xf numFmtId="184" fontId="5" fillId="0" borderId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56" borderId="41" applyNumberFormat="0">
      <alignment horizontal="center" vertical="center"/>
      <protection locked="0"/>
    </xf>
    <xf numFmtId="0" fontId="1" fillId="0" borderId="0"/>
    <xf numFmtId="43" fontId="2" fillId="0" borderId="0" applyFont="0" applyFill="0" applyBorder="0" applyAlignment="0" applyProtection="0"/>
    <xf numFmtId="182" fontId="5" fillId="65" borderId="0" applyNumberFormat="0" applyFont="0" applyBorder="0" applyAlignment="0" applyProtection="0"/>
    <xf numFmtId="0" fontId="1" fillId="0" borderId="0"/>
    <xf numFmtId="17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4" fillId="15" borderId="0" applyNumberFormat="0" applyBorder="0" applyAlignment="0" applyProtection="0"/>
    <xf numFmtId="0" fontId="114" fillId="16" borderId="0" applyNumberFormat="0" applyBorder="0" applyAlignment="0" applyProtection="0"/>
    <xf numFmtId="0" fontId="114" fillId="17" borderId="0" applyNumberFormat="0" applyBorder="0" applyAlignment="0" applyProtection="0"/>
    <xf numFmtId="0" fontId="114" fillId="18" borderId="0" applyNumberFormat="0" applyBorder="0" applyAlignment="0" applyProtection="0"/>
    <xf numFmtId="0" fontId="114" fillId="19" borderId="0" applyNumberFormat="0" applyBorder="0" applyAlignment="0" applyProtection="0"/>
    <xf numFmtId="0" fontId="114" fillId="20" borderId="0" applyNumberFormat="0" applyBorder="0" applyAlignment="0" applyProtection="0"/>
    <xf numFmtId="0" fontId="115" fillId="15" borderId="0" applyNumberFormat="0" applyBorder="0" applyAlignment="0" applyProtection="0"/>
    <xf numFmtId="0" fontId="115" fillId="16" borderId="0" applyNumberFormat="0" applyBorder="0" applyAlignment="0" applyProtection="0"/>
    <xf numFmtId="0" fontId="115" fillId="17" borderId="0" applyNumberFormat="0" applyBorder="0" applyAlignment="0" applyProtection="0"/>
    <xf numFmtId="0" fontId="115" fillId="18" borderId="0" applyNumberFormat="0" applyBorder="0" applyAlignment="0" applyProtection="0"/>
    <xf numFmtId="0" fontId="115" fillId="19" borderId="0" applyNumberFormat="0" applyBorder="0" applyAlignment="0" applyProtection="0"/>
    <xf numFmtId="0" fontId="115" fillId="20" borderId="0" applyNumberFormat="0" applyBorder="0" applyAlignment="0" applyProtection="0"/>
    <xf numFmtId="0" fontId="114" fillId="21" borderId="0" applyNumberFormat="0" applyBorder="0" applyAlignment="0" applyProtection="0"/>
    <xf numFmtId="0" fontId="114" fillId="22" borderId="0" applyNumberFormat="0" applyBorder="0" applyAlignment="0" applyProtection="0"/>
    <xf numFmtId="0" fontId="114" fillId="23" borderId="0" applyNumberFormat="0" applyBorder="0" applyAlignment="0" applyProtection="0"/>
    <xf numFmtId="0" fontId="114" fillId="18" borderId="0" applyNumberFormat="0" applyBorder="0" applyAlignment="0" applyProtection="0"/>
    <xf numFmtId="0" fontId="114" fillId="21" borderId="0" applyNumberFormat="0" applyBorder="0" applyAlignment="0" applyProtection="0"/>
    <xf numFmtId="0" fontId="114" fillId="24" borderId="0" applyNumberFormat="0" applyBorder="0" applyAlignment="0" applyProtection="0"/>
    <xf numFmtId="0" fontId="115" fillId="21" borderId="0" applyNumberFormat="0" applyBorder="0" applyAlignment="0" applyProtection="0"/>
    <xf numFmtId="0" fontId="115" fillId="22" borderId="0" applyNumberFormat="0" applyBorder="0" applyAlignment="0" applyProtection="0"/>
    <xf numFmtId="0" fontId="115" fillId="23" borderId="0" applyNumberFormat="0" applyBorder="0" applyAlignment="0" applyProtection="0"/>
    <xf numFmtId="0" fontId="115" fillId="18" borderId="0" applyNumberFormat="0" applyBorder="0" applyAlignment="0" applyProtection="0"/>
    <xf numFmtId="0" fontId="115" fillId="21" borderId="0" applyNumberFormat="0" applyBorder="0" applyAlignment="0" applyProtection="0"/>
    <xf numFmtId="0" fontId="115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116" fillId="25" borderId="0" applyNumberFormat="0" applyBorder="0" applyAlignment="0" applyProtection="0"/>
    <xf numFmtId="0" fontId="116" fillId="22" borderId="0" applyNumberFormat="0" applyBorder="0" applyAlignment="0" applyProtection="0"/>
    <xf numFmtId="0" fontId="116" fillId="23" borderId="0" applyNumberFormat="0" applyBorder="0" applyAlignment="0" applyProtection="0"/>
    <xf numFmtId="0" fontId="116" fillId="26" borderId="0" applyNumberFormat="0" applyBorder="0" applyAlignment="0" applyProtection="0"/>
    <xf numFmtId="0" fontId="116" fillId="27" borderId="0" applyNumberFormat="0" applyBorder="0" applyAlignment="0" applyProtection="0"/>
    <xf numFmtId="0" fontId="116" fillId="28" borderId="0" applyNumberFormat="0" applyBorder="0" applyAlignment="0" applyProtection="0"/>
    <xf numFmtId="0" fontId="20" fillId="25" borderId="0" applyNumberFormat="0" applyBorder="0" applyAlignment="0" applyProtection="0"/>
    <xf numFmtId="0" fontId="117" fillId="25" borderId="0" applyNumberFormat="0" applyBorder="0" applyAlignment="0" applyProtection="0"/>
    <xf numFmtId="0" fontId="20" fillId="22" borderId="0" applyNumberFormat="0" applyBorder="0" applyAlignment="0" applyProtection="0"/>
    <xf numFmtId="0" fontId="117" fillId="22" borderId="0" applyNumberFormat="0" applyBorder="0" applyAlignment="0" applyProtection="0"/>
    <xf numFmtId="0" fontId="20" fillId="23" borderId="0" applyNumberFormat="0" applyBorder="0" applyAlignment="0" applyProtection="0"/>
    <xf numFmtId="0" fontId="117" fillId="23" borderId="0" applyNumberFormat="0" applyBorder="0" applyAlignment="0" applyProtection="0"/>
    <xf numFmtId="0" fontId="20" fillId="26" borderId="0" applyNumberFormat="0" applyBorder="0" applyAlignment="0" applyProtection="0"/>
    <xf numFmtId="0" fontId="117" fillId="26" borderId="0" applyNumberFormat="0" applyBorder="0" applyAlignment="0" applyProtection="0"/>
    <xf numFmtId="0" fontId="20" fillId="27" borderId="0" applyNumberFormat="0" applyBorder="0" applyAlignment="0" applyProtection="0"/>
    <xf numFmtId="0" fontId="117" fillId="27" borderId="0" applyNumberFormat="0" applyBorder="0" applyAlignment="0" applyProtection="0"/>
    <xf numFmtId="0" fontId="20" fillId="28" borderId="0" applyNumberFormat="0" applyBorder="0" applyAlignment="0" applyProtection="0"/>
    <xf numFmtId="0" fontId="117" fillId="2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26" fillId="34" borderId="39" applyNumberFormat="0" applyAlignment="0" applyProtection="0"/>
    <xf numFmtId="0" fontId="118" fillId="34" borderId="39" applyNumberFormat="0" applyAlignment="0" applyProtection="0"/>
    <xf numFmtId="0" fontId="37" fillId="0" borderId="0" applyNumberFormat="0" applyFill="0" applyBorder="0" applyAlignment="0" applyProtection="0"/>
    <xf numFmtId="0" fontId="119" fillId="20" borderId="39" applyNumberFormat="0" applyAlignment="0" applyProtection="0"/>
    <xf numFmtId="0" fontId="26" fillId="34" borderId="39" applyNumberFormat="0" applyAlignment="0" applyProtection="0"/>
    <xf numFmtId="0" fontId="33" fillId="0" borderId="43" applyNumberFormat="0" applyFill="0" applyAlignment="0" applyProtection="0"/>
    <xf numFmtId="0" fontId="120" fillId="0" borderId="0" applyNumberFormat="0" applyFill="0" applyBorder="0" applyAlignment="0" applyProtection="0"/>
    <xf numFmtId="0" fontId="121" fillId="0" borderId="34" applyNumberFormat="0" applyFill="0" applyAlignment="0" applyProtection="0"/>
    <xf numFmtId="0" fontId="122" fillId="0" borderId="35" applyNumberFormat="0" applyFill="0" applyAlignment="0" applyProtection="0"/>
    <xf numFmtId="0" fontId="123" fillId="0" borderId="36" applyNumberFormat="0" applyFill="0" applyAlignment="0" applyProtection="0"/>
    <xf numFmtId="0" fontId="123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24" fillId="33" borderId="38" applyNumberFormat="0" applyFont="0" applyAlignment="0" applyProtection="0"/>
    <xf numFmtId="0" fontId="125" fillId="41" borderId="42" applyNumberFormat="0" applyAlignment="0" applyProtection="0"/>
    <xf numFmtId="0" fontId="32" fillId="20" borderId="39" applyNumberFormat="0" applyAlignment="0" applyProtection="0"/>
    <xf numFmtId="21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212" fontId="7" fillId="0" borderId="0" applyFont="0" applyFill="0" applyBorder="0" applyAlignment="0" applyProtection="0"/>
    <xf numFmtId="0" fontId="126" fillId="0" borderId="0" applyNumberFormat="0" applyFill="0" applyBorder="0" applyAlignment="0" applyProtection="0"/>
    <xf numFmtId="0" fontId="25" fillId="16" borderId="0" applyNumberFormat="0" applyBorder="0" applyAlignment="0" applyProtection="0"/>
    <xf numFmtId="0" fontId="127" fillId="16" borderId="0" applyNumberFormat="0" applyBorder="0" applyAlignment="0" applyProtection="0"/>
    <xf numFmtId="0" fontId="28" fillId="17" borderId="0" applyNumberFormat="0" applyBorder="0" applyAlignment="0" applyProtection="0"/>
    <xf numFmtId="0" fontId="128" fillId="17" borderId="0" applyNumberFormat="0" applyBorder="0" applyAlignment="0" applyProtection="0"/>
    <xf numFmtId="0" fontId="129" fillId="0" borderId="43" applyNumberFormat="0" applyFill="0" applyAlignment="0" applyProtection="0"/>
    <xf numFmtId="0" fontId="37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25" fillId="16" borderId="0" applyNumberFormat="0" applyBorder="0" applyAlignment="0" applyProtection="0"/>
    <xf numFmtId="0" fontId="131" fillId="33" borderId="38" applyNumberFormat="0" applyFont="0" applyAlignment="0" applyProtection="0"/>
    <xf numFmtId="0" fontId="116" fillId="29" borderId="0" applyNumberFormat="0" applyBorder="0" applyAlignment="0" applyProtection="0"/>
    <xf numFmtId="0" fontId="116" fillId="30" borderId="0" applyNumberFormat="0" applyBorder="0" applyAlignment="0" applyProtection="0"/>
    <xf numFmtId="0" fontId="116" fillId="31" borderId="0" applyNumberFormat="0" applyBorder="0" applyAlignment="0" applyProtection="0"/>
    <xf numFmtId="0" fontId="116" fillId="26" borderId="0" applyNumberFormat="0" applyBorder="0" applyAlignment="0" applyProtection="0"/>
    <xf numFmtId="0" fontId="116" fillId="27" borderId="0" applyNumberFormat="0" applyBorder="0" applyAlignment="0" applyProtection="0"/>
    <xf numFmtId="0" fontId="116" fillId="32" borderId="0" applyNumberFormat="0" applyBorder="0" applyAlignment="0" applyProtection="0"/>
    <xf numFmtId="0" fontId="132" fillId="17" borderId="0" applyNumberFormat="0" applyBorder="0" applyAlignment="0" applyProtection="0"/>
    <xf numFmtId="0" fontId="133" fillId="34" borderId="40" applyNumberFormat="0" applyAlignment="0" applyProtection="0"/>
    <xf numFmtId="0" fontId="21" fillId="0" borderId="47" applyNumberFormat="0" applyFill="0" applyAlignment="0" applyProtection="0"/>
    <xf numFmtId="0" fontId="134" fillId="0" borderId="47" applyNumberFormat="0" applyFill="0" applyAlignment="0" applyProtection="0"/>
    <xf numFmtId="0" fontId="19" fillId="41" borderId="42" applyNumberFormat="0" applyAlignment="0" applyProtection="0"/>
    <xf numFmtId="0" fontId="135" fillId="41" borderId="42" applyNumberFormat="0" applyAlignment="0" applyProtection="0"/>
    <xf numFmtId="0" fontId="33" fillId="0" borderId="43" applyNumberFormat="0" applyFill="0" applyAlignment="0" applyProtection="0"/>
    <xf numFmtId="0" fontId="136" fillId="0" borderId="43" applyNumberFormat="0" applyFill="0" applyAlignment="0" applyProtection="0"/>
    <xf numFmtId="0" fontId="137" fillId="0" borderId="0" applyNumberFormat="0" applyFill="0" applyBorder="0" applyAlignment="0" applyProtection="0"/>
    <xf numFmtId="0" fontId="44" fillId="33" borderId="38" applyNumberFormat="0" applyFont="0" applyAlignment="0" applyProtection="0"/>
    <xf numFmtId="0" fontId="138" fillId="33" borderId="38" applyNumberFormat="0" applyFont="0" applyAlignment="0" applyProtection="0"/>
    <xf numFmtId="165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34" fillId="48" borderId="0" applyNumberFormat="0" applyBorder="0" applyAlignment="0" applyProtection="0"/>
    <xf numFmtId="0" fontId="139" fillId="48" borderId="0" applyNumberFormat="0" applyBorder="0" applyAlignment="0" applyProtection="0"/>
    <xf numFmtId="0" fontId="34" fillId="48" borderId="0" applyNumberFormat="0" applyBorder="0" applyAlignment="0" applyProtection="0"/>
    <xf numFmtId="0" fontId="131" fillId="0" borderId="0"/>
    <xf numFmtId="0" fontId="44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140" fillId="0" borderId="0"/>
    <xf numFmtId="0" fontId="2" fillId="0" borderId="0"/>
    <xf numFmtId="0" fontId="5" fillId="0" borderId="0"/>
    <xf numFmtId="0" fontId="14" fillId="0" borderId="0"/>
    <xf numFmtId="0" fontId="141" fillId="0" borderId="47" applyNumberFormat="0" applyFill="0" applyAlignment="0" applyProtection="0"/>
    <xf numFmtId="0" fontId="44" fillId="33" borderId="38" applyNumberFormat="0" applyFont="0" applyAlignment="0" applyProtection="0"/>
    <xf numFmtId="0" fontId="138" fillId="33" borderId="38" applyNumberFormat="0" applyFont="0" applyAlignment="0" applyProtection="0"/>
    <xf numFmtId="0" fontId="29" fillId="0" borderId="34" applyNumberFormat="0" applyFill="0" applyAlignment="0" applyProtection="0"/>
    <xf numFmtId="0" fontId="142" fillId="0" borderId="34" applyNumberFormat="0" applyFill="0" applyAlignment="0" applyProtection="0"/>
    <xf numFmtId="0" fontId="30" fillId="0" borderId="35" applyNumberFormat="0" applyFill="0" applyAlignment="0" applyProtection="0"/>
    <xf numFmtId="0" fontId="143" fillId="0" borderId="35" applyNumberFormat="0" applyFill="0" applyAlignment="0" applyProtection="0"/>
    <xf numFmtId="0" fontId="31" fillId="0" borderId="36" applyNumberFormat="0" applyFill="0" applyAlignment="0" applyProtection="0"/>
    <xf numFmtId="0" fontId="144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0" fillId="29" borderId="0" applyNumberFormat="0" applyBorder="0" applyAlignment="0" applyProtection="0"/>
    <xf numFmtId="0" fontId="117" fillId="29" borderId="0" applyNumberFormat="0" applyBorder="0" applyAlignment="0" applyProtection="0"/>
    <xf numFmtId="0" fontId="20" fillId="30" borderId="0" applyNumberFormat="0" applyBorder="0" applyAlignment="0" applyProtection="0"/>
    <xf numFmtId="0" fontId="117" fillId="30" borderId="0" applyNumberFormat="0" applyBorder="0" applyAlignment="0" applyProtection="0"/>
    <xf numFmtId="0" fontId="20" fillId="31" borderId="0" applyNumberFormat="0" applyBorder="0" applyAlignment="0" applyProtection="0"/>
    <xf numFmtId="0" fontId="117" fillId="31" borderId="0" applyNumberFormat="0" applyBorder="0" applyAlignment="0" applyProtection="0"/>
    <xf numFmtId="0" fontId="20" fillId="26" borderId="0" applyNumberFormat="0" applyBorder="0" applyAlignment="0" applyProtection="0"/>
    <xf numFmtId="0" fontId="117" fillId="26" borderId="0" applyNumberFormat="0" applyBorder="0" applyAlignment="0" applyProtection="0"/>
    <xf numFmtId="0" fontId="20" fillId="27" borderId="0" applyNumberFormat="0" applyBorder="0" applyAlignment="0" applyProtection="0"/>
    <xf numFmtId="0" fontId="117" fillId="27" borderId="0" applyNumberFormat="0" applyBorder="0" applyAlignment="0" applyProtection="0"/>
    <xf numFmtId="0" fontId="20" fillId="32" borderId="0" applyNumberFormat="0" applyBorder="0" applyAlignment="0" applyProtection="0"/>
    <xf numFmtId="0" fontId="117" fillId="32" borderId="0" applyNumberFormat="0" applyBorder="0" applyAlignment="0" applyProtection="0"/>
    <xf numFmtId="0" fontId="146" fillId="16" borderId="0" applyNumberFormat="0" applyBorder="0" applyAlignment="0" applyProtection="0"/>
    <xf numFmtId="0" fontId="28" fillId="17" borderId="0" applyNumberFormat="0" applyBorder="0" applyAlignment="0" applyProtection="0"/>
    <xf numFmtId="0" fontId="2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48" fillId="48" borderId="0" applyNumberFormat="0" applyBorder="0" applyAlignment="0" applyProtection="0"/>
    <xf numFmtId="0" fontId="32" fillId="20" borderId="39" applyNumberFormat="0" applyAlignment="0" applyProtection="0"/>
    <xf numFmtId="0" fontId="149" fillId="20" borderId="39" applyNumberFormat="0" applyAlignment="0" applyProtection="0"/>
    <xf numFmtId="0" fontId="35" fillId="34" borderId="40" applyNumberFormat="0" applyAlignment="0" applyProtection="0"/>
    <xf numFmtId="0" fontId="7" fillId="0" borderId="0"/>
    <xf numFmtId="0" fontId="150" fillId="34" borderId="39" applyNumberFormat="0" applyAlignment="0" applyProtection="0"/>
    <xf numFmtId="9" fontId="2" fillId="0" borderId="0" applyFont="0" applyFill="0" applyBorder="0" applyAlignment="0" applyProtection="0"/>
    <xf numFmtId="9" fontId="13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9" fillId="0" borderId="34" applyNumberFormat="0" applyFill="0" applyAlignment="0" applyProtection="0"/>
    <xf numFmtId="0" fontId="30" fillId="0" borderId="35" applyNumberFormat="0" applyFill="0" applyAlignment="0" applyProtection="0"/>
    <xf numFmtId="0" fontId="31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35" fillId="34" borderId="40" applyNumberFormat="0" applyAlignment="0" applyProtection="0"/>
    <xf numFmtId="0" fontId="151" fillId="34" borderId="40" applyNumberFormat="0" applyAlignment="0" applyProtection="0"/>
    <xf numFmtId="0" fontId="19" fillId="41" borderId="42" applyNumberForma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152" fillId="66" borderId="0" applyNumberFormat="0" applyBorder="0" applyAlignment="0" applyProtection="0"/>
    <xf numFmtId="0" fontId="17" fillId="67" borderId="0" applyNumberFormat="0" applyBorder="0" applyAlignment="0" applyProtection="0"/>
    <xf numFmtId="0" fontId="17" fillId="68" borderId="0" applyNumberFormat="0" applyBorder="0" applyAlignment="0" applyProtection="0"/>
    <xf numFmtId="0" fontId="2" fillId="0" borderId="0"/>
    <xf numFmtId="0" fontId="7" fillId="0" borderId="0" applyBorder="0"/>
    <xf numFmtId="0" fontId="167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</cellStyleXfs>
  <cellXfs count="1346">
    <xf numFmtId="0" fontId="0" fillId="0" borderId="0" xfId="0"/>
    <xf numFmtId="0" fontId="4" fillId="0" borderId="0" xfId="2" applyFont="1"/>
    <xf numFmtId="0" fontId="4" fillId="0" borderId="0" xfId="3" applyFont="1" applyBorder="1" applyAlignment="1"/>
    <xf numFmtId="0" fontId="3" fillId="3" borderId="6" xfId="0" applyFont="1" applyFill="1" applyBorder="1" applyAlignment="1">
      <alignment horizontal="center" wrapText="1"/>
    </xf>
    <xf numFmtId="3" fontId="4" fillId="0" borderId="11" xfId="3" applyNumberFormat="1" applyFont="1" applyBorder="1" applyAlignment="1"/>
    <xf numFmtId="0" fontId="4" fillId="0" borderId="0" xfId="3" applyFont="1" applyFill="1" applyBorder="1" applyAlignment="1"/>
    <xf numFmtId="0" fontId="4" fillId="0" borderId="0" xfId="3" applyFont="1" applyFill="1" applyAlignment="1"/>
    <xf numFmtId="0" fontId="4" fillId="0" borderId="0" xfId="3" applyFont="1" applyAlignment="1"/>
    <xf numFmtId="0" fontId="3" fillId="0" borderId="1" xfId="3" applyFont="1" applyBorder="1" applyAlignment="1"/>
    <xf numFmtId="0" fontId="4" fillId="0" borderId="0" xfId="2" applyFont="1" applyBorder="1" applyAlignment="1"/>
    <xf numFmtId="0" fontId="3" fillId="0" borderId="25" xfId="3" applyFont="1" applyBorder="1" applyAlignment="1"/>
    <xf numFmtId="0" fontId="3" fillId="0" borderId="2" xfId="3" applyFont="1" applyBorder="1" applyAlignment="1"/>
    <xf numFmtId="0" fontId="4" fillId="0" borderId="0" xfId="2" applyFont="1" applyAlignment="1">
      <alignment vertical="center"/>
    </xf>
    <xf numFmtId="0" fontId="9" fillId="0" borderId="17" xfId="2" applyFont="1" applyBorder="1" applyAlignment="1">
      <alignment vertical="center"/>
    </xf>
    <xf numFmtId="0" fontId="4" fillId="0" borderId="0" xfId="2" applyFont="1" applyFill="1"/>
    <xf numFmtId="0" fontId="3" fillId="3" borderId="22" xfId="2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2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2" applyFont="1" applyAlignment="1"/>
    <xf numFmtId="0" fontId="3" fillId="0" borderId="0" xfId="3" applyFont="1" applyBorder="1" applyAlignment="1">
      <alignment vertical="center"/>
    </xf>
    <xf numFmtId="0" fontId="4" fillId="0" borderId="27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3" fontId="4" fillId="0" borderId="0" xfId="3" applyNumberFormat="1" applyFont="1" applyFill="1" applyBorder="1" applyAlignment="1">
      <alignment vertical="center"/>
    </xf>
    <xf numFmtId="3" fontId="4" fillId="0" borderId="27" xfId="3" applyNumberFormat="1" applyFont="1" applyFill="1" applyBorder="1" applyAlignment="1">
      <alignment vertical="center"/>
    </xf>
    <xf numFmtId="0" fontId="4" fillId="0" borderId="25" xfId="3" applyFont="1" applyBorder="1" applyAlignment="1"/>
    <xf numFmtId="3" fontId="4" fillId="0" borderId="16" xfId="3" applyNumberFormat="1" applyFont="1" applyFill="1" applyBorder="1" applyAlignment="1"/>
    <xf numFmtId="3" fontId="4" fillId="0" borderId="16" xfId="3" applyNumberFormat="1" applyFont="1" applyBorder="1" applyAlignment="1"/>
    <xf numFmtId="3" fontId="4" fillId="0" borderId="28" xfId="3" applyNumberFormat="1" applyFont="1" applyBorder="1" applyAlignment="1"/>
    <xf numFmtId="3" fontId="4" fillId="0" borderId="18" xfId="3" applyNumberFormat="1" applyFont="1" applyBorder="1" applyAlignment="1"/>
    <xf numFmtId="3" fontId="4" fillId="0" borderId="11" xfId="3" applyNumberFormat="1" applyFont="1" applyFill="1" applyBorder="1" applyAlignment="1"/>
    <xf numFmtId="3" fontId="4" fillId="0" borderId="18" xfId="3" applyNumberFormat="1" applyFont="1" applyFill="1" applyBorder="1" applyAlignment="1"/>
    <xf numFmtId="3" fontId="4" fillId="0" borderId="0" xfId="3" applyNumberFormat="1" applyFont="1" applyFill="1" applyBorder="1" applyAlignment="1"/>
    <xf numFmtId="168" fontId="4" fillId="0" borderId="0" xfId="3" applyNumberFormat="1" applyFont="1" applyFill="1" applyBorder="1" applyAlignment="1"/>
    <xf numFmtId="167" fontId="4" fillId="0" borderId="24" xfId="3" applyNumberFormat="1" applyFont="1" applyFill="1" applyBorder="1" applyAlignment="1"/>
    <xf numFmtId="167" fontId="4" fillId="0" borderId="23" xfId="3" applyNumberFormat="1" applyFont="1" applyFill="1" applyBorder="1" applyAlignment="1"/>
    <xf numFmtId="167" fontId="4" fillId="0" borderId="30" xfId="3" applyNumberFormat="1" applyFont="1" applyFill="1" applyBorder="1" applyAlignment="1"/>
    <xf numFmtId="0" fontId="4" fillId="0" borderId="0" xfId="3" applyFont="1" applyBorder="1" applyAlignment="1">
      <alignment horizontal="left" indent="1"/>
    </xf>
    <xf numFmtId="168" fontId="4" fillId="0" borderId="0" xfId="3" applyNumberFormat="1" applyFont="1" applyBorder="1" applyAlignment="1"/>
    <xf numFmtId="167" fontId="4" fillId="0" borderId="0" xfId="3" applyNumberFormat="1" applyFont="1" applyBorder="1" applyAlignment="1"/>
    <xf numFmtId="167" fontId="4" fillId="0" borderId="0" xfId="3" applyNumberFormat="1" applyFont="1" applyFill="1" applyBorder="1" applyAlignment="1"/>
    <xf numFmtId="168" fontId="4" fillId="0" borderId="16" xfId="3" applyNumberFormat="1" applyFont="1" applyBorder="1" applyAlignment="1"/>
    <xf numFmtId="168" fontId="4" fillId="0" borderId="9" xfId="3" applyNumberFormat="1" applyFont="1" applyBorder="1" applyAlignment="1"/>
    <xf numFmtId="168" fontId="4" fillId="0" borderId="11" xfId="3" applyNumberFormat="1" applyFont="1" applyFill="1" applyBorder="1" applyAlignment="1"/>
    <xf numFmtId="168" fontId="4" fillId="0" borderId="12" xfId="3" applyNumberFormat="1" applyFont="1" applyFill="1" applyBorder="1" applyAlignment="1"/>
    <xf numFmtId="3" fontId="4" fillId="0" borderId="13" xfId="3" applyNumberFormat="1" applyFont="1" applyFill="1" applyBorder="1" applyAlignment="1"/>
    <xf numFmtId="167" fontId="4" fillId="0" borderId="13" xfId="6" applyNumberFormat="1" applyFont="1" applyFill="1" applyBorder="1" applyAlignment="1"/>
    <xf numFmtId="167" fontId="4" fillId="0" borderId="0" xfId="5" applyNumberFormat="1" applyFont="1" applyFill="1" applyBorder="1" applyAlignment="1"/>
    <xf numFmtId="167" fontId="4" fillId="0" borderId="11" xfId="6" applyNumberFormat="1" applyFont="1" applyBorder="1" applyAlignment="1"/>
    <xf numFmtId="167" fontId="4" fillId="0" borderId="12" xfId="6" applyNumberFormat="1" applyFont="1" applyBorder="1" applyAlignment="1"/>
    <xf numFmtId="0" fontId="4" fillId="0" borderId="1" xfId="2" applyFont="1" applyFill="1" applyBorder="1"/>
    <xf numFmtId="3" fontId="4" fillId="7" borderId="0" xfId="3" applyNumberFormat="1" applyFont="1" applyFill="1" applyBorder="1" applyAlignment="1"/>
    <xf numFmtId="168" fontId="4" fillId="0" borderId="16" xfId="3" applyNumberFormat="1" applyFont="1" applyFill="1" applyBorder="1" applyAlignment="1"/>
    <xf numFmtId="168" fontId="4" fillId="0" borderId="9" xfId="3" applyNumberFormat="1" applyFont="1" applyFill="1" applyBorder="1" applyAlignment="1"/>
    <xf numFmtId="0" fontId="4" fillId="0" borderId="25" xfId="2" applyFont="1" applyFill="1" applyBorder="1"/>
    <xf numFmtId="0" fontId="4" fillId="0" borderId="2" xfId="2" applyFont="1" applyFill="1" applyBorder="1"/>
    <xf numFmtId="3" fontId="4" fillId="0" borderId="24" xfId="3" applyNumberFormat="1" applyFont="1" applyFill="1" applyBorder="1" applyAlignment="1"/>
    <xf numFmtId="3" fontId="4" fillId="0" borderId="23" xfId="3" applyNumberFormat="1" applyFont="1" applyFill="1" applyBorder="1" applyAlignment="1"/>
    <xf numFmtId="3" fontId="4" fillId="0" borderId="30" xfId="3" applyNumberFormat="1" applyFont="1" applyFill="1" applyBorder="1" applyAlignment="1"/>
    <xf numFmtId="168" fontId="4" fillId="0" borderId="23" xfId="3" applyNumberFormat="1" applyFont="1" applyFill="1" applyBorder="1" applyAlignment="1"/>
    <xf numFmtId="168" fontId="4" fillId="0" borderId="20" xfId="3" applyNumberFormat="1" applyFont="1" applyFill="1" applyBorder="1" applyAlignment="1"/>
    <xf numFmtId="0" fontId="4" fillId="7" borderId="0" xfId="3" applyFont="1" applyFill="1" applyBorder="1" applyAlignment="1">
      <alignment vertical="center"/>
    </xf>
    <xf numFmtId="0" fontId="4" fillId="0" borderId="1" xfId="3" applyFont="1" applyFill="1" applyBorder="1" applyAlignment="1">
      <alignment vertical="center"/>
    </xf>
    <xf numFmtId="10" fontId="4" fillId="7" borderId="0" xfId="5" applyNumberFormat="1" applyFont="1" applyFill="1" applyBorder="1" applyAlignment="1">
      <alignment vertical="center"/>
    </xf>
    <xf numFmtId="167" fontId="4" fillId="0" borderId="16" xfId="6" applyNumberFormat="1" applyFont="1" applyFill="1" applyBorder="1" applyAlignment="1">
      <alignment vertical="center"/>
    </xf>
    <xf numFmtId="167" fontId="4" fillId="0" borderId="9" xfId="6" applyNumberFormat="1" applyFont="1" applyFill="1" applyBorder="1" applyAlignment="1">
      <alignment vertical="center"/>
    </xf>
    <xf numFmtId="0" fontId="4" fillId="0" borderId="25" xfId="3" applyFont="1" applyFill="1" applyBorder="1" applyAlignment="1">
      <alignment vertical="center"/>
    </xf>
    <xf numFmtId="167" fontId="4" fillId="0" borderId="11" xfId="6" applyNumberFormat="1" applyFont="1" applyFill="1" applyBorder="1" applyAlignment="1">
      <alignment vertical="center"/>
    </xf>
    <xf numFmtId="167" fontId="4" fillId="0" borderId="12" xfId="6" applyNumberFormat="1" applyFont="1" applyFill="1" applyBorder="1" applyAlignment="1">
      <alignment vertical="center"/>
    </xf>
    <xf numFmtId="10" fontId="4" fillId="7" borderId="0" xfId="5" applyNumberFormat="1" applyFont="1" applyFill="1" applyBorder="1" applyAlignment="1"/>
    <xf numFmtId="10" fontId="4" fillId="0" borderId="23" xfId="6" applyNumberFormat="1" applyFont="1" applyBorder="1" applyAlignment="1">
      <alignment vertical="center"/>
    </xf>
    <xf numFmtId="167" fontId="4" fillId="0" borderId="23" xfId="6" applyNumberFormat="1" applyFont="1" applyFill="1" applyBorder="1" applyAlignment="1"/>
    <xf numFmtId="167" fontId="4" fillId="0" borderId="20" xfId="6" applyNumberFormat="1" applyFont="1" applyFill="1" applyBorder="1" applyAlignment="1"/>
    <xf numFmtId="167" fontId="4" fillId="0" borderId="0" xfId="6" applyNumberFormat="1" applyFont="1" applyBorder="1" applyAlignment="1">
      <alignment vertical="center"/>
    </xf>
    <xf numFmtId="167" fontId="4" fillId="0" borderId="0" xfId="5" applyNumberFormat="1" applyFont="1" applyFill="1" applyBorder="1" applyAlignment="1">
      <alignment vertical="center"/>
    </xf>
    <xf numFmtId="167" fontId="4" fillId="0" borderId="0" xfId="6" applyNumberFormat="1" applyFont="1" applyFill="1" applyBorder="1" applyAlignment="1">
      <alignment vertical="center"/>
    </xf>
    <xf numFmtId="0" fontId="4" fillId="0" borderId="1" xfId="3" applyFont="1" applyFill="1" applyBorder="1" applyAlignment="1">
      <alignment vertical="center" wrapText="1"/>
    </xf>
    <xf numFmtId="3" fontId="4" fillId="0" borderId="14" xfId="3" applyNumberFormat="1" applyFont="1" applyFill="1" applyBorder="1" applyAlignment="1"/>
    <xf numFmtId="3" fontId="4" fillId="0" borderId="28" xfId="3" applyNumberFormat="1" applyFont="1" applyFill="1" applyBorder="1" applyAlignment="1"/>
    <xf numFmtId="168" fontId="3" fillId="0" borderId="0" xfId="3" applyNumberFormat="1" applyFont="1" applyFill="1" applyBorder="1" applyAlignment="1"/>
    <xf numFmtId="168" fontId="3" fillId="0" borderId="23" xfId="3" applyNumberFormat="1" applyFont="1" applyBorder="1" applyAlignment="1"/>
    <xf numFmtId="168" fontId="3" fillId="0" borderId="20" xfId="3" applyNumberFormat="1" applyFont="1" applyBorder="1" applyAlignment="1"/>
    <xf numFmtId="0" fontId="3" fillId="0" borderId="0" xfId="3" applyFont="1" applyFill="1" applyBorder="1" applyAlignment="1">
      <alignment vertical="top"/>
    </xf>
    <xf numFmtId="10" fontId="4" fillId="0" borderId="0" xfId="5" applyNumberFormat="1" applyFont="1" applyFill="1" applyBorder="1" applyAlignment="1"/>
    <xf numFmtId="10" fontId="4" fillId="0" borderId="9" xfId="6" applyNumberFormat="1" applyFont="1" applyFill="1" applyBorder="1" applyAlignment="1"/>
    <xf numFmtId="0" fontId="11" fillId="0" borderId="0" xfId="2" applyFont="1"/>
    <xf numFmtId="169" fontId="4" fillId="0" borderId="13" xfId="6" applyNumberFormat="1" applyFont="1" applyFill="1" applyBorder="1" applyAlignment="1"/>
    <xf numFmtId="169" fontId="4" fillId="0" borderId="11" xfId="6" applyNumberFormat="1" applyFont="1" applyFill="1" applyBorder="1" applyAlignment="1"/>
    <xf numFmtId="169" fontId="4" fillId="0" borderId="0" xfId="5" applyNumberFormat="1" applyFont="1" applyFill="1" applyBorder="1" applyAlignment="1"/>
    <xf numFmtId="169" fontId="4" fillId="0" borderId="12" xfId="6" applyNumberFormat="1" applyFont="1" applyFill="1" applyBorder="1" applyAlignment="1"/>
    <xf numFmtId="0" fontId="3" fillId="0" borderId="25" xfId="2" applyFont="1" applyFill="1" applyBorder="1"/>
    <xf numFmtId="3" fontId="3" fillId="0" borderId="13" xfId="3" applyNumberFormat="1" applyFont="1" applyBorder="1" applyAlignment="1"/>
    <xf numFmtId="3" fontId="3" fillId="0" borderId="11" xfId="3" applyNumberFormat="1" applyFont="1" applyBorder="1" applyAlignment="1"/>
    <xf numFmtId="3" fontId="3" fillId="0" borderId="0" xfId="3" applyNumberFormat="1" applyFont="1" applyFill="1" applyBorder="1" applyAlignment="1"/>
    <xf numFmtId="168" fontId="3" fillId="0" borderId="11" xfId="7" applyNumberFormat="1" applyFont="1" applyBorder="1" applyAlignment="1"/>
    <xf numFmtId="168" fontId="3" fillId="0" borderId="12" xfId="7" applyNumberFormat="1" applyFont="1" applyBorder="1" applyAlignment="1"/>
    <xf numFmtId="0" fontId="12" fillId="0" borderId="0" xfId="2" applyFont="1"/>
    <xf numFmtId="0" fontId="4" fillId="0" borderId="25" xfId="3" applyFont="1" applyFill="1" applyBorder="1" applyAlignment="1">
      <alignment horizontal="left" indent="3"/>
    </xf>
    <xf numFmtId="167" fontId="4" fillId="0" borderId="18" xfId="6" applyNumberFormat="1" applyFont="1" applyBorder="1" applyAlignment="1"/>
    <xf numFmtId="0" fontId="3" fillId="0" borderId="25" xfId="2" applyFont="1" applyFill="1" applyBorder="1" applyAlignment="1">
      <alignment horizontal="left"/>
    </xf>
    <xf numFmtId="168" fontId="3" fillId="0" borderId="13" xfId="3" applyNumberFormat="1" applyFont="1" applyBorder="1" applyAlignment="1"/>
    <xf numFmtId="168" fontId="3" fillId="0" borderId="11" xfId="3" applyNumberFormat="1" applyFont="1" applyBorder="1" applyAlignment="1"/>
    <xf numFmtId="168" fontId="3" fillId="0" borderId="18" xfId="3" applyNumberFormat="1" applyFont="1" applyBorder="1" applyAlignment="1"/>
    <xf numFmtId="4" fontId="3" fillId="0" borderId="13" xfId="3" applyNumberFormat="1" applyFont="1" applyBorder="1" applyAlignment="1"/>
    <xf numFmtId="4" fontId="3" fillId="0" borderId="11" xfId="3" applyNumberFormat="1" applyFont="1" applyBorder="1" applyAlignment="1"/>
    <xf numFmtId="4" fontId="3" fillId="0" borderId="18" xfId="3" applyNumberFormat="1" applyFont="1" applyBorder="1" applyAlignment="1"/>
    <xf numFmtId="4" fontId="3" fillId="0" borderId="0" xfId="3" applyNumberFormat="1" applyFont="1" applyFill="1" applyBorder="1" applyAlignment="1"/>
    <xf numFmtId="4" fontId="3" fillId="0" borderId="11" xfId="7" applyNumberFormat="1" applyFont="1" applyBorder="1" applyAlignment="1"/>
    <xf numFmtId="0" fontId="4" fillId="0" borderId="2" xfId="3" applyFont="1" applyFill="1" applyBorder="1" applyAlignment="1">
      <alignment horizontal="left" indent="3"/>
    </xf>
    <xf numFmtId="167" fontId="4" fillId="0" borderId="24" xfId="6" applyNumberFormat="1" applyFont="1" applyFill="1" applyBorder="1" applyAlignment="1"/>
    <xf numFmtId="167" fontId="4" fillId="0" borderId="23" xfId="6" applyNumberFormat="1" applyFont="1" applyBorder="1" applyAlignment="1"/>
    <xf numFmtId="167" fontId="4" fillId="0" borderId="30" xfId="6" applyNumberFormat="1" applyFont="1" applyBorder="1" applyAlignment="1"/>
    <xf numFmtId="167" fontId="4" fillId="0" borderId="20" xfId="6" applyNumberFormat="1" applyFont="1" applyBorder="1" applyAlignment="1"/>
    <xf numFmtId="0" fontId="4" fillId="0" borderId="0" xfId="3" applyFont="1" applyFill="1" applyBorder="1" applyAlignment="1">
      <alignment horizontal="left" indent="3"/>
    </xf>
    <xf numFmtId="0" fontId="10" fillId="0" borderId="0" xfId="2" applyFont="1" applyFill="1"/>
    <xf numFmtId="10" fontId="4" fillId="0" borderId="0" xfId="5" applyNumberFormat="1" applyFont="1" applyFill="1" applyBorder="1" applyAlignment="1">
      <alignment vertical="center"/>
    </xf>
    <xf numFmtId="0" fontId="4" fillId="0" borderId="0" xfId="7" applyFont="1" applyBorder="1" applyAlignment="1">
      <alignment vertical="top"/>
    </xf>
    <xf numFmtId="10" fontId="4" fillId="0" borderId="0" xfId="8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/>
    <xf numFmtId="3" fontId="4" fillId="0" borderId="16" xfId="0" applyNumberFormat="1" applyFont="1" applyFill="1" applyBorder="1" applyAlignment="1"/>
    <xf numFmtId="3" fontId="4" fillId="0" borderId="0" xfId="0" applyNumberFormat="1" applyFont="1" applyFill="1" applyBorder="1" applyAlignment="1"/>
    <xf numFmtId="3" fontId="4" fillId="0" borderId="13" xfId="0" applyNumberFormat="1" applyFont="1" applyFill="1" applyBorder="1" applyAlignment="1"/>
    <xf numFmtId="3" fontId="4" fillId="0" borderId="11" xfId="0" applyNumberFormat="1" applyFont="1" applyFill="1" applyBorder="1" applyAlignment="1"/>
    <xf numFmtId="10" fontId="4" fillId="0" borderId="11" xfId="6" applyNumberFormat="1" applyFont="1" applyFill="1" applyBorder="1" applyAlignment="1">
      <alignment horizontal="right" vertical="center"/>
    </xf>
    <xf numFmtId="10" fontId="4" fillId="0" borderId="13" xfId="6" applyNumberFormat="1" applyFont="1" applyFill="1" applyBorder="1" applyAlignment="1">
      <alignment horizontal="right" vertical="center"/>
    </xf>
    <xf numFmtId="10" fontId="4" fillId="0" borderId="23" xfId="6" applyNumberFormat="1" applyFont="1" applyFill="1" applyBorder="1" applyAlignment="1">
      <alignment horizontal="right" vertical="center"/>
    </xf>
    <xf numFmtId="10" fontId="4" fillId="0" borderId="24" xfId="6" applyNumberFormat="1" applyFont="1" applyFill="1" applyBorder="1" applyAlignment="1">
      <alignment horizontal="right" vertical="center"/>
    </xf>
    <xf numFmtId="10" fontId="4" fillId="0" borderId="14" xfId="6" applyNumberFormat="1" applyFont="1" applyFill="1" applyBorder="1" applyAlignment="1">
      <alignment horizontal="right" vertical="center"/>
    </xf>
    <xf numFmtId="10" fontId="4" fillId="0" borderId="16" xfId="6" applyNumberFormat="1" applyFont="1" applyFill="1" applyBorder="1" applyAlignment="1">
      <alignment horizontal="right" vertical="center"/>
    </xf>
    <xf numFmtId="0" fontId="3" fillId="0" borderId="0" xfId="3" applyFont="1" applyBorder="1" applyAlignment="1">
      <alignment vertical="top"/>
    </xf>
    <xf numFmtId="0" fontId="4" fillId="0" borderId="22" xfId="2" applyFont="1" applyFill="1" applyBorder="1" applyAlignment="1">
      <alignment horizontal="left"/>
    </xf>
    <xf numFmtId="168" fontId="4" fillId="0" borderId="3" xfId="7" applyNumberFormat="1" applyFont="1" applyFill="1" applyBorder="1" applyAlignment="1"/>
    <xf numFmtId="168" fontId="4" fillId="0" borderId="6" xfId="7" applyNumberFormat="1" applyFont="1" applyFill="1" applyBorder="1" applyAlignment="1"/>
    <xf numFmtId="0" fontId="10" fillId="0" borderId="0" xfId="2" applyFont="1" applyFill="1" applyBorder="1" applyAlignment="1">
      <alignment vertical="center"/>
    </xf>
    <xf numFmtId="0" fontId="16" fillId="0" borderId="0" xfId="3" applyFont="1" applyBorder="1" applyAlignment="1">
      <alignment vertical="top"/>
    </xf>
    <xf numFmtId="0" fontId="4" fillId="0" borderId="0" xfId="3" applyFont="1" applyFill="1" applyBorder="1" applyAlignment="1">
      <alignment vertical="top"/>
    </xf>
    <xf numFmtId="10" fontId="10" fillId="0" borderId="0" xfId="5" applyNumberFormat="1" applyFont="1" applyFill="1" applyBorder="1" applyAlignment="1">
      <alignment vertical="center"/>
    </xf>
    <xf numFmtId="3" fontId="4" fillId="0" borderId="0" xfId="2" applyNumberFormat="1" applyFont="1"/>
    <xf numFmtId="0" fontId="4" fillId="0" borderId="1" xfId="3" applyFont="1" applyBorder="1" applyAlignment="1"/>
    <xf numFmtId="0" fontId="4" fillId="0" borderId="2" xfId="3" applyFont="1" applyBorder="1" applyAlignment="1">
      <alignment horizontal="left" indent="3"/>
    </xf>
    <xf numFmtId="0" fontId="4" fillId="0" borderId="2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 wrapText="1"/>
    </xf>
    <xf numFmtId="0" fontId="16" fillId="0" borderId="0" xfId="3" applyFont="1" applyFill="1" applyBorder="1" applyAlignment="1"/>
    <xf numFmtId="168" fontId="4" fillId="0" borderId="0" xfId="7" applyNumberFormat="1" applyFont="1" applyFill="1" applyBorder="1" applyAlignment="1"/>
    <xf numFmtId="0" fontId="3" fillId="0" borderId="25" xfId="3" applyFont="1" applyBorder="1" applyAlignment="1">
      <alignment horizontal="left"/>
    </xf>
    <xf numFmtId="3" fontId="3" fillId="0" borderId="13" xfId="3" applyNumberFormat="1" applyFont="1" applyFill="1" applyBorder="1" applyAlignment="1"/>
    <xf numFmtId="3" fontId="3" fillId="0" borderId="11" xfId="3" applyNumberFormat="1" applyFont="1" applyFill="1" applyBorder="1" applyAlignment="1"/>
    <xf numFmtId="3" fontId="3" fillId="0" borderId="18" xfId="3" applyNumberFormat="1" applyFont="1" applyFill="1" applyBorder="1" applyAlignment="1"/>
    <xf numFmtId="168" fontId="3" fillId="0" borderId="12" xfId="3" applyNumberFormat="1" applyFont="1" applyBorder="1" applyAlignment="1"/>
    <xf numFmtId="0" fontId="3" fillId="0" borderId="0" xfId="2" applyFont="1"/>
    <xf numFmtId="10" fontId="4" fillId="0" borderId="0" xfId="6" applyNumberFormat="1" applyFont="1" applyFill="1" applyBorder="1" applyAlignment="1">
      <alignment horizontal="right" vertical="center"/>
    </xf>
    <xf numFmtId="10" fontId="4" fillId="0" borderId="0" xfId="6" applyNumberFormat="1" applyFont="1" applyBorder="1" applyAlignment="1">
      <alignment vertical="center"/>
    </xf>
    <xf numFmtId="167" fontId="4" fillId="0" borderId="0" xfId="6" applyNumberFormat="1" applyFont="1" applyFill="1" applyBorder="1" applyAlignment="1"/>
    <xf numFmtId="0" fontId="3" fillId="0" borderId="2" xfId="2" applyFont="1" applyFill="1" applyBorder="1"/>
    <xf numFmtId="3" fontId="3" fillId="0" borderId="24" xfId="3" applyNumberFormat="1" applyFont="1" applyFill="1" applyBorder="1" applyAlignment="1"/>
    <xf numFmtId="3" fontId="3" fillId="0" borderId="23" xfId="3" applyNumberFormat="1" applyFont="1" applyFill="1" applyBorder="1" applyAlignment="1"/>
    <xf numFmtId="3" fontId="3" fillId="0" borderId="30" xfId="3" applyNumberFormat="1" applyFont="1" applyFill="1" applyBorder="1" applyAlignment="1"/>
    <xf numFmtId="169" fontId="4" fillId="0" borderId="11" xfId="8" applyNumberFormat="1" applyFont="1" applyFill="1" applyBorder="1" applyAlignment="1"/>
    <xf numFmtId="169" fontId="4" fillId="7" borderId="11" xfId="6" applyNumberFormat="1" applyFont="1" applyFill="1" applyBorder="1" applyAlignment="1"/>
    <xf numFmtId="9" fontId="4" fillId="0" borderId="17" xfId="8" applyFont="1" applyFill="1" applyBorder="1" applyAlignment="1"/>
    <xf numFmtId="167" fontId="4" fillId="0" borderId="26" xfId="8" applyNumberFormat="1" applyFont="1" applyBorder="1" applyAlignment="1"/>
    <xf numFmtId="167" fontId="4" fillId="0" borderId="13" xfId="8" applyNumberFormat="1" applyFont="1" applyBorder="1" applyAlignment="1"/>
    <xf numFmtId="167" fontId="4" fillId="0" borderId="11" xfId="8" applyNumberFormat="1" applyFont="1" applyBorder="1" applyAlignment="1"/>
    <xf numFmtId="4" fontId="3" fillId="0" borderId="17" xfId="7" applyNumberFormat="1" applyFont="1" applyBorder="1" applyAlignment="1"/>
    <xf numFmtId="4" fontId="3" fillId="0" borderId="26" xfId="7" applyNumberFormat="1" applyFont="1" applyBorder="1" applyAlignment="1"/>
    <xf numFmtId="4" fontId="3" fillId="0" borderId="13" xfId="7" applyNumberFormat="1" applyFont="1" applyBorder="1" applyAlignment="1"/>
    <xf numFmtId="9" fontId="4" fillId="0" borderId="19" xfId="8" applyFont="1" applyFill="1" applyBorder="1" applyAlignment="1"/>
    <xf numFmtId="167" fontId="4" fillId="0" borderId="29" xfId="8" applyNumberFormat="1" applyFont="1" applyBorder="1" applyAlignment="1"/>
    <xf numFmtId="167" fontId="4" fillId="0" borderId="24" xfId="8" applyNumberFormat="1" applyFont="1" applyBorder="1" applyAlignment="1"/>
    <xf numFmtId="167" fontId="4" fillId="0" borderId="23" xfId="8" applyNumberFormat="1" applyFont="1" applyBorder="1" applyAlignment="1"/>
    <xf numFmtId="0" fontId="5" fillId="0" borderId="0" xfId="9" applyFont="1" applyFill="1"/>
    <xf numFmtId="3" fontId="4" fillId="0" borderId="6" xfId="7" applyNumberFormat="1" applyFont="1" applyFill="1" applyBorder="1" applyAlignment="1"/>
    <xf numFmtId="43" fontId="4" fillId="0" borderId="0" xfId="1" applyFont="1" applyFill="1" applyBorder="1" applyAlignment="1">
      <alignment vertical="center"/>
    </xf>
    <xf numFmtId="167" fontId="4" fillId="0" borderId="0" xfId="14" applyNumberFormat="1" applyFont="1" applyFill="1"/>
    <xf numFmtId="0" fontId="3" fillId="0" borderId="0" xfId="3" applyFont="1" applyAlignment="1"/>
    <xf numFmtId="43" fontId="4" fillId="0" borderId="0" xfId="1" applyFont="1" applyBorder="1" applyAlignment="1"/>
    <xf numFmtId="3" fontId="3" fillId="0" borderId="11" xfId="3" applyNumberFormat="1" applyFont="1" applyFill="1" applyBorder="1" applyAlignment="1">
      <alignment shrinkToFit="1"/>
    </xf>
    <xf numFmtId="3" fontId="3" fillId="0" borderId="18" xfId="3" applyNumberFormat="1" applyFont="1" applyFill="1" applyBorder="1" applyAlignment="1">
      <alignment shrinkToFit="1"/>
    </xf>
    <xf numFmtId="3" fontId="3" fillId="0" borderId="24" xfId="3" applyNumberFormat="1" applyFont="1" applyFill="1" applyBorder="1" applyAlignment="1">
      <alignment shrinkToFit="1"/>
    </xf>
    <xf numFmtId="3" fontId="3" fillId="0" borderId="23" xfId="3" applyNumberFormat="1" applyFont="1" applyFill="1" applyBorder="1" applyAlignment="1">
      <alignment shrinkToFit="1"/>
    </xf>
    <xf numFmtId="3" fontId="3" fillId="0" borderId="30" xfId="3" applyNumberFormat="1" applyFont="1" applyFill="1" applyBorder="1" applyAlignment="1">
      <alignment shrinkToFit="1"/>
    </xf>
    <xf numFmtId="3" fontId="4" fillId="0" borderId="14" xfId="0" applyNumberFormat="1" applyFont="1" applyFill="1" applyBorder="1" applyAlignment="1">
      <alignment shrinkToFit="1"/>
    </xf>
    <xf numFmtId="3" fontId="4" fillId="0" borderId="16" xfId="0" applyNumberFormat="1" applyFont="1" applyFill="1" applyBorder="1" applyAlignment="1">
      <alignment shrinkToFit="1"/>
    </xf>
    <xf numFmtId="3" fontId="4" fillId="0" borderId="28" xfId="0" applyNumberFormat="1" applyFont="1" applyFill="1" applyBorder="1" applyAlignment="1">
      <alignment shrinkToFit="1"/>
    </xf>
    <xf numFmtId="3" fontId="3" fillId="0" borderId="13" xfId="3" applyNumberFormat="1" applyFont="1" applyFill="1" applyBorder="1" applyAlignment="1">
      <alignment shrinkToFit="1"/>
    </xf>
    <xf numFmtId="3" fontId="4" fillId="0" borderId="13" xfId="3" applyNumberFormat="1" applyFont="1" applyFill="1" applyBorder="1" applyAlignment="1">
      <alignment shrinkToFit="1"/>
    </xf>
    <xf numFmtId="3" fontId="4" fillId="0" borderId="11" xfId="3" applyNumberFormat="1" applyFont="1" applyFill="1" applyBorder="1" applyAlignment="1">
      <alignment shrinkToFit="1"/>
    </xf>
    <xf numFmtId="3" fontId="4" fillId="0" borderId="13" xfId="0" applyNumberFormat="1" applyFont="1" applyFill="1" applyBorder="1" applyAlignment="1">
      <alignment shrinkToFit="1"/>
    </xf>
    <xf numFmtId="3" fontId="4" fillId="0" borderId="11" xfId="0" applyNumberFormat="1" applyFont="1" applyFill="1" applyBorder="1" applyAlignment="1">
      <alignment shrinkToFit="1"/>
    </xf>
    <xf numFmtId="3" fontId="4" fillId="0" borderId="18" xfId="0" applyNumberFormat="1" applyFont="1" applyFill="1" applyBorder="1" applyAlignment="1">
      <alignment shrinkToFit="1"/>
    </xf>
    <xf numFmtId="3" fontId="4" fillId="0" borderId="14" xfId="3" applyNumberFormat="1" applyFont="1" applyFill="1" applyBorder="1" applyAlignment="1">
      <alignment shrinkToFit="1"/>
    </xf>
    <xf numFmtId="3" fontId="4" fillId="0" borderId="16" xfId="3" applyNumberFormat="1" applyFont="1" applyFill="1" applyBorder="1" applyAlignment="1">
      <alignment shrinkToFit="1"/>
    </xf>
    <xf numFmtId="3" fontId="4" fillId="0" borderId="23" xfId="3" applyNumberFormat="1" applyFont="1" applyFill="1" applyBorder="1" applyAlignment="1">
      <alignment shrinkToFit="1"/>
    </xf>
    <xf numFmtId="3" fontId="4" fillId="0" borderId="24" xfId="3" applyNumberFormat="1" applyFont="1" applyFill="1" applyBorder="1" applyAlignment="1">
      <alignment shrinkToFit="1"/>
    </xf>
    <xf numFmtId="0" fontId="4" fillId="0" borderId="0" xfId="3" applyFont="1" applyBorder="1" applyAlignment="1">
      <alignment horizontal="left" shrinkToFit="1"/>
    </xf>
    <xf numFmtId="167" fontId="4" fillId="0" borderId="0" xfId="3" applyNumberFormat="1" applyFont="1" applyFill="1" applyBorder="1" applyAlignment="1">
      <alignment shrinkToFit="1"/>
    </xf>
    <xf numFmtId="0" fontId="3" fillId="0" borderId="0" xfId="3" applyFont="1" applyBorder="1" applyAlignment="1">
      <alignment vertical="center" shrinkToFit="1"/>
    </xf>
    <xf numFmtId="0" fontId="4" fillId="0" borderId="0" xfId="3" applyFont="1" applyFill="1" applyBorder="1" applyAlignment="1">
      <alignment vertical="center" shrinkToFit="1"/>
    </xf>
    <xf numFmtId="3" fontId="4" fillId="0" borderId="0" xfId="3" applyNumberFormat="1" applyFont="1" applyFill="1" applyBorder="1" applyAlignment="1">
      <alignment vertical="center" shrinkToFit="1"/>
    </xf>
    <xf numFmtId="167" fontId="4" fillId="0" borderId="0" xfId="3" applyNumberFormat="1" applyFont="1" applyBorder="1" applyAlignment="1">
      <alignment shrinkToFit="1"/>
    </xf>
    <xf numFmtId="0" fontId="4" fillId="7" borderId="0" xfId="3" applyFont="1" applyFill="1" applyBorder="1" applyAlignment="1">
      <alignment vertical="center" shrinkToFit="1"/>
    </xf>
    <xf numFmtId="0" fontId="4" fillId="0" borderId="0" xfId="3" applyFont="1" applyFill="1" applyBorder="1" applyAlignment="1">
      <alignment shrinkToFit="1"/>
    </xf>
    <xf numFmtId="10" fontId="4" fillId="0" borderId="0" xfId="6" applyNumberFormat="1" applyFont="1" applyFill="1" applyBorder="1" applyAlignment="1">
      <alignment horizontal="right" vertical="center" shrinkToFit="1"/>
    </xf>
    <xf numFmtId="168" fontId="4" fillId="0" borderId="0" xfId="3" applyNumberFormat="1" applyFont="1" applyFill="1" applyBorder="1" applyAlignment="1">
      <alignment shrinkToFit="1"/>
    </xf>
    <xf numFmtId="0" fontId="4" fillId="0" borderId="0" xfId="3" applyFont="1" applyBorder="1" applyAlignment="1">
      <alignment shrinkToFit="1"/>
    </xf>
    <xf numFmtId="168" fontId="4" fillId="0" borderId="0" xfId="3" applyNumberFormat="1" applyFont="1" applyBorder="1" applyAlignment="1">
      <alignment shrinkToFit="1"/>
    </xf>
    <xf numFmtId="0" fontId="16" fillId="0" borderId="0" xfId="3" applyFont="1" applyFill="1" applyBorder="1" applyAlignment="1">
      <alignment shrinkToFit="1"/>
    </xf>
    <xf numFmtId="168" fontId="4" fillId="0" borderId="0" xfId="7" applyNumberFormat="1" applyFont="1" applyFill="1" applyBorder="1" applyAlignment="1">
      <alignment shrinkToFit="1"/>
    </xf>
    <xf numFmtId="167" fontId="4" fillId="0" borderId="0" xfId="6" applyNumberFormat="1" applyFont="1" applyFill="1" applyBorder="1" applyAlignment="1">
      <alignment vertical="center" shrinkToFit="1"/>
    </xf>
    <xf numFmtId="10" fontId="4" fillId="0" borderId="16" xfId="6" applyNumberFormat="1" applyFont="1" applyFill="1" applyBorder="1" applyAlignment="1">
      <alignment shrinkToFit="1"/>
    </xf>
    <xf numFmtId="10" fontId="4" fillId="0" borderId="14" xfId="6" applyNumberFormat="1" applyFont="1" applyFill="1" applyBorder="1" applyAlignment="1">
      <alignment shrinkToFit="1"/>
    </xf>
    <xf numFmtId="10" fontId="4" fillId="0" borderId="28" xfId="6" applyNumberFormat="1" applyFont="1" applyFill="1" applyBorder="1" applyAlignment="1">
      <alignment shrinkToFit="1"/>
    </xf>
    <xf numFmtId="169" fontId="4" fillId="0" borderId="11" xfId="6" applyNumberFormat="1" applyFont="1" applyFill="1" applyBorder="1" applyAlignment="1">
      <alignment shrinkToFit="1"/>
    </xf>
    <xf numFmtId="169" fontId="4" fillId="0" borderId="13" xfId="6" applyNumberFormat="1" applyFont="1" applyFill="1" applyBorder="1" applyAlignment="1">
      <alignment shrinkToFit="1"/>
    </xf>
    <xf numFmtId="169" fontId="4" fillId="0" borderId="18" xfId="6" applyNumberFormat="1" applyFont="1" applyFill="1" applyBorder="1" applyAlignment="1">
      <alignment shrinkToFit="1"/>
    </xf>
    <xf numFmtId="3" fontId="3" fillId="0" borderId="0" xfId="3" applyNumberFormat="1" applyFont="1" applyBorder="1" applyAlignment="1">
      <alignment vertical="center"/>
    </xf>
    <xf numFmtId="0" fontId="154" fillId="71" borderId="0" xfId="852" applyFont="1" applyFill="1"/>
    <xf numFmtId="0" fontId="155" fillId="71" borderId="0" xfId="852" applyFont="1" applyFill="1"/>
    <xf numFmtId="0" fontId="155" fillId="73" borderId="0" xfId="852" applyFont="1" applyFill="1"/>
    <xf numFmtId="0" fontId="155" fillId="4" borderId="0" xfId="852" applyFont="1" applyFill="1" applyAlignment="1">
      <alignment horizontal="center" vertical="center"/>
    </xf>
    <xf numFmtId="49" fontId="155" fillId="4" borderId="0" xfId="852" applyNumberFormat="1" applyFont="1" applyFill="1" applyAlignment="1">
      <alignment horizontal="center" vertical="center"/>
    </xf>
    <xf numFmtId="0" fontId="155" fillId="4" borderId="0" xfId="852" applyFont="1" applyFill="1"/>
    <xf numFmtId="0" fontId="154" fillId="4" borderId="12" xfId="852" applyFont="1" applyFill="1" applyBorder="1" applyAlignment="1">
      <alignment vertical="center" wrapText="1"/>
    </xf>
    <xf numFmtId="0" fontId="159" fillId="77" borderId="22" xfId="852" applyFont="1" applyFill="1" applyBorder="1" applyAlignment="1">
      <alignment horizontal="center" vertical="center" wrapText="1"/>
    </xf>
    <xf numFmtId="0" fontId="159" fillId="3" borderId="3" xfId="852" applyFont="1" applyFill="1" applyBorder="1" applyAlignment="1">
      <alignment horizontal="center" vertical="center" wrapText="1"/>
    </xf>
    <xf numFmtId="0" fontId="159" fillId="3" borderId="6" xfId="852" applyFont="1" applyFill="1" applyBorder="1" applyAlignment="1">
      <alignment horizontal="center" vertical="center" wrapText="1"/>
    </xf>
    <xf numFmtId="0" fontId="159" fillId="3" borderId="5" xfId="852" applyFont="1" applyFill="1" applyBorder="1" applyAlignment="1">
      <alignment horizontal="center" vertical="center" wrapText="1"/>
    </xf>
    <xf numFmtId="0" fontId="161" fillId="78" borderId="0" xfId="3" applyFont="1" applyFill="1" applyAlignment="1">
      <alignment horizontal="center"/>
    </xf>
    <xf numFmtId="49" fontId="161" fillId="78" borderId="0" xfId="3" applyNumberFormat="1" applyFont="1" applyFill="1" applyAlignment="1"/>
    <xf numFmtId="0" fontId="161" fillId="78" borderId="0" xfId="3" applyFont="1" applyFill="1" applyAlignment="1"/>
    <xf numFmtId="0" fontId="159" fillId="78" borderId="12" xfId="3" applyFont="1" applyFill="1" applyBorder="1" applyAlignment="1"/>
    <xf numFmtId="0" fontId="159" fillId="78" borderId="0" xfId="3" applyFont="1" applyFill="1" applyAlignment="1"/>
    <xf numFmtId="0" fontId="159" fillId="71" borderId="0" xfId="1283" applyFont="1" applyFill="1"/>
    <xf numFmtId="0" fontId="155" fillId="0" borderId="0" xfId="3" applyFont="1" applyFill="1" applyAlignment="1">
      <alignment horizontal="center" vertical="center"/>
    </xf>
    <xf numFmtId="49" fontId="155" fillId="0" borderId="0" xfId="1281" quotePrefix="1" applyNumberFormat="1" applyFont="1" applyFill="1" applyAlignment="1">
      <alignment horizontal="center" vertical="center"/>
    </xf>
    <xf numFmtId="0" fontId="155" fillId="0" borderId="0" xfId="1281" applyFont="1" applyFill="1" applyAlignment="1"/>
    <xf numFmtId="0" fontId="154" fillId="77" borderId="12" xfId="1281" applyFont="1" applyFill="1" applyBorder="1" applyAlignment="1"/>
    <xf numFmtId="214" fontId="154" fillId="0" borderId="0" xfId="3" applyNumberFormat="1" applyFont="1" applyFill="1" applyAlignment="1"/>
    <xf numFmtId="0" fontId="154" fillId="71" borderId="0" xfId="1283" applyFont="1" applyFill="1"/>
    <xf numFmtId="0" fontId="162" fillId="0" borderId="0" xfId="3" applyFont="1" applyFill="1" applyAlignment="1">
      <alignment horizontal="center" vertical="center"/>
    </xf>
    <xf numFmtId="49" fontId="162" fillId="0" borderId="0" xfId="1281" applyNumberFormat="1" applyFont="1" applyFill="1" applyAlignment="1">
      <alignment horizontal="center" vertical="center"/>
    </xf>
    <xf numFmtId="0" fontId="162" fillId="0" borderId="0" xfId="1281" applyFont="1" applyFill="1" applyAlignment="1">
      <alignment horizontal="left" indent="2"/>
    </xf>
    <xf numFmtId="0" fontId="163" fillId="0" borderId="12" xfId="1281" applyFont="1" applyFill="1" applyBorder="1" applyAlignment="1">
      <alignment horizontal="left" indent="2"/>
    </xf>
    <xf numFmtId="0" fontId="163" fillId="71" borderId="0" xfId="1283" applyFont="1" applyFill="1"/>
    <xf numFmtId="0" fontId="163" fillId="0" borderId="12" xfId="1281" applyFont="1" applyFill="1" applyBorder="1" applyAlignment="1"/>
    <xf numFmtId="0" fontId="164" fillId="78" borderId="12" xfId="3" applyFont="1" applyFill="1" applyBorder="1" applyAlignment="1"/>
    <xf numFmtId="0" fontId="164" fillId="78" borderId="0" xfId="3" applyFont="1" applyFill="1" applyAlignment="1"/>
    <xf numFmtId="0" fontId="164" fillId="71" borderId="0" xfId="1283" applyFont="1" applyFill="1"/>
    <xf numFmtId="0" fontId="155" fillId="0" borderId="0" xfId="3" applyFont="1" applyAlignment="1">
      <alignment horizontal="center" vertical="center"/>
    </xf>
    <xf numFmtId="0" fontId="154" fillId="77" borderId="12" xfId="1281" applyNumberFormat="1" applyFont="1" applyFill="1" applyBorder="1" applyAlignment="1"/>
    <xf numFmtId="0" fontId="162" fillId="0" borderId="0" xfId="3" applyFont="1" applyAlignment="1">
      <alignment horizontal="center" vertical="center"/>
    </xf>
    <xf numFmtId="49" fontId="162" fillId="0" borderId="0" xfId="1281" quotePrefix="1" applyNumberFormat="1" applyFont="1" applyFill="1" applyAlignment="1">
      <alignment horizontal="center" vertical="center"/>
    </xf>
    <xf numFmtId="0" fontId="24" fillId="0" borderId="0" xfId="1282" applyFont="1" applyFill="1" applyAlignment="1">
      <alignment horizontal="center" vertical="center"/>
    </xf>
    <xf numFmtId="0" fontId="165" fillId="0" borderId="0" xfId="1282" applyFont="1" applyFill="1" applyAlignment="1">
      <alignment horizontal="center" vertical="center"/>
    </xf>
    <xf numFmtId="10" fontId="163" fillId="0" borderId="0" xfId="3" applyNumberFormat="1" applyFont="1" applyFill="1" applyAlignment="1"/>
    <xf numFmtId="0" fontId="162" fillId="0" borderId="0" xfId="1282" applyFont="1" applyFill="1" applyAlignment="1">
      <alignment horizontal="center" vertical="center"/>
    </xf>
    <xf numFmtId="0" fontId="155" fillId="0" borderId="0" xfId="853" applyFont="1" applyFill="1" applyAlignment="1"/>
    <xf numFmtId="215" fontId="163" fillId="0" borderId="0" xfId="3" applyNumberFormat="1" applyFont="1" applyFill="1" applyAlignment="1"/>
    <xf numFmtId="0" fontId="155" fillId="0" borderId="0" xfId="1280" applyFont="1" applyFill="1" applyAlignment="1"/>
    <xf numFmtId="0" fontId="162" fillId="0" borderId="0" xfId="1280" applyFont="1" applyFill="1" applyAlignment="1">
      <alignment horizontal="left" indent="2"/>
    </xf>
    <xf numFmtId="10" fontId="163" fillId="0" borderId="0" xfId="849" applyNumberFormat="1" applyFont="1" applyFill="1" applyAlignment="1"/>
    <xf numFmtId="0" fontId="155" fillId="71" borderId="0" xfId="12" applyFont="1" applyFill="1" applyAlignment="1">
      <alignment horizontal="center" vertical="center"/>
    </xf>
    <xf numFmtId="49" fontId="155" fillId="71" borderId="0" xfId="12" applyNumberFormat="1" applyFont="1" applyFill="1" applyAlignment="1">
      <alignment horizontal="center" vertical="center"/>
    </xf>
    <xf numFmtId="0" fontId="155" fillId="71" borderId="0" xfId="12" applyFont="1" applyFill="1"/>
    <xf numFmtId="0" fontId="154" fillId="71" borderId="0" xfId="12" applyFont="1" applyFill="1"/>
    <xf numFmtId="0" fontId="155" fillId="71" borderId="0" xfId="852" applyFont="1" applyFill="1" applyAlignment="1">
      <alignment horizontal="center" vertical="center"/>
    </xf>
    <xf numFmtId="49" fontId="155" fillId="71" borderId="0" xfId="852" applyNumberFormat="1" applyFont="1" applyFill="1" applyAlignment="1">
      <alignment horizontal="center" vertical="center"/>
    </xf>
    <xf numFmtId="0" fontId="159" fillId="3" borderId="21" xfId="852" applyFont="1" applyFill="1" applyBorder="1" applyAlignment="1">
      <alignment horizontal="center" vertical="center" wrapText="1"/>
    </xf>
    <xf numFmtId="0" fontId="166" fillId="0" borderId="0" xfId="3" applyFont="1" applyFill="1" applyAlignment="1">
      <alignment horizontal="center" vertical="center"/>
    </xf>
    <xf numFmtId="10" fontId="163" fillId="0" borderId="0" xfId="1281" applyNumberFormat="1" applyFont="1" applyFill="1" applyBorder="1" applyAlignment="1"/>
    <xf numFmtId="0" fontId="22" fillId="0" borderId="0" xfId="0" applyFont="1"/>
    <xf numFmtId="0" fontId="16" fillId="0" borderId="0" xfId="2" applyFont="1"/>
    <xf numFmtId="0" fontId="16" fillId="0" borderId="0" xfId="2" applyFont="1" applyFill="1"/>
    <xf numFmtId="3" fontId="4" fillId="0" borderId="21" xfId="7" applyNumberFormat="1" applyFont="1" applyFill="1" applyBorder="1" applyAlignment="1"/>
    <xf numFmtId="0" fontId="5" fillId="0" borderId="0" xfId="9" applyFont="1"/>
    <xf numFmtId="167" fontId="16" fillId="0" borderId="0" xfId="5" applyNumberFormat="1" applyFont="1" applyFill="1" applyBorder="1" applyAlignment="1"/>
    <xf numFmtId="168" fontId="16" fillId="0" borderId="0" xfId="3" applyNumberFormat="1" applyFont="1" applyFill="1" applyBorder="1" applyAlignment="1"/>
    <xf numFmtId="10" fontId="4" fillId="7" borderId="14" xfId="6" applyNumberFormat="1" applyFont="1" applyFill="1" applyBorder="1" applyAlignment="1"/>
    <xf numFmtId="10" fontId="4" fillId="7" borderId="16" xfId="6" applyNumberFormat="1" applyFont="1" applyFill="1" applyBorder="1" applyAlignment="1"/>
    <xf numFmtId="10" fontId="4" fillId="7" borderId="16" xfId="8" applyNumberFormat="1" applyFont="1" applyFill="1" applyBorder="1" applyAlignment="1"/>
    <xf numFmtId="168" fontId="3" fillId="0" borderId="17" xfId="7" applyNumberFormat="1" applyFont="1" applyBorder="1" applyAlignment="1"/>
    <xf numFmtId="168" fontId="3" fillId="0" borderId="26" xfId="7" applyNumberFormat="1" applyFont="1" applyBorder="1" applyAlignment="1"/>
    <xf numFmtId="168" fontId="3" fillId="0" borderId="13" xfId="7" applyNumberFormat="1" applyFont="1" applyBorder="1" applyAlignment="1"/>
    <xf numFmtId="4" fontId="4" fillId="0" borderId="0" xfId="5" applyNumberFormat="1" applyFont="1" applyFill="1" applyBorder="1" applyAlignment="1">
      <alignment horizontal="left" vertical="center"/>
    </xf>
    <xf numFmtId="43" fontId="10" fillId="0" borderId="0" xfId="1" applyFont="1" applyFill="1" applyBorder="1" applyAlignment="1">
      <alignment vertical="center"/>
    </xf>
    <xf numFmtId="10" fontId="4" fillId="0" borderId="0" xfId="5" applyNumberFormat="1" applyFont="1" applyFill="1" applyBorder="1" applyAlignment="1">
      <alignment horizontal="left" vertical="center" indent="2"/>
    </xf>
    <xf numFmtId="3" fontId="4" fillId="0" borderId="3" xfId="7" applyNumberFormat="1" applyFont="1" applyFill="1" applyBorder="1" applyAlignment="1"/>
    <xf numFmtId="168" fontId="4" fillId="69" borderId="16" xfId="7" applyNumberFormat="1" applyFont="1" applyFill="1" applyBorder="1" applyAlignment="1"/>
    <xf numFmtId="168" fontId="4" fillId="69" borderId="28" xfId="7" applyNumberFormat="1" applyFont="1" applyFill="1" applyBorder="1" applyAlignment="1"/>
    <xf numFmtId="168" fontId="4" fillId="69" borderId="8" xfId="7" applyNumberFormat="1" applyFont="1" applyFill="1" applyBorder="1" applyAlignment="1"/>
    <xf numFmtId="3" fontId="4" fillId="69" borderId="11" xfId="3" applyNumberFormat="1" applyFont="1" applyFill="1" applyBorder="1" applyAlignment="1"/>
    <xf numFmtId="3" fontId="4" fillId="69" borderId="13" xfId="3" applyNumberFormat="1" applyFont="1" applyFill="1" applyBorder="1" applyAlignment="1"/>
    <xf numFmtId="3" fontId="4" fillId="69" borderId="18" xfId="3" applyNumberFormat="1" applyFont="1" applyFill="1" applyBorder="1" applyAlignment="1"/>
    <xf numFmtId="3" fontId="4" fillId="69" borderId="23" xfId="3" applyNumberFormat="1" applyFont="1" applyFill="1" applyBorder="1" applyAlignment="1"/>
    <xf numFmtId="3" fontId="4" fillId="69" borderId="24" xfId="3" applyNumberFormat="1" applyFont="1" applyFill="1" applyBorder="1" applyAlignment="1"/>
    <xf numFmtId="3" fontId="4" fillId="69" borderId="30" xfId="3" applyNumberFormat="1" applyFont="1" applyFill="1" applyBorder="1" applyAlignment="1"/>
    <xf numFmtId="3" fontId="4" fillId="69" borderId="28" xfId="7" applyNumberFormat="1" applyFont="1" applyFill="1" applyBorder="1" applyAlignment="1">
      <alignment shrinkToFit="1"/>
    </xf>
    <xf numFmtId="3" fontId="4" fillId="69" borderId="8" xfId="7" applyNumberFormat="1" applyFont="1" applyFill="1" applyBorder="1" applyAlignment="1">
      <alignment shrinkToFit="1"/>
    </xf>
    <xf numFmtId="3" fontId="4" fillId="69" borderId="16" xfId="7" applyNumberFormat="1" applyFont="1" applyFill="1" applyBorder="1" applyAlignment="1">
      <alignment shrinkToFit="1"/>
    </xf>
    <xf numFmtId="213" fontId="4" fillId="69" borderId="13" xfId="3" applyNumberFormat="1" applyFont="1" applyFill="1" applyBorder="1" applyAlignment="1">
      <alignment shrinkToFit="1"/>
    </xf>
    <xf numFmtId="213" fontId="4" fillId="69" borderId="11" xfId="3" applyNumberFormat="1" applyFont="1" applyFill="1" applyBorder="1" applyAlignment="1">
      <alignment shrinkToFit="1"/>
    </xf>
    <xf numFmtId="213" fontId="4" fillId="69" borderId="18" xfId="3" applyNumberFormat="1" applyFont="1" applyFill="1" applyBorder="1" applyAlignment="1">
      <alignment shrinkToFit="1"/>
    </xf>
    <xf numFmtId="3" fontId="4" fillId="69" borderId="24" xfId="3" applyNumberFormat="1" applyFont="1" applyFill="1" applyBorder="1" applyAlignment="1">
      <alignment shrinkToFit="1"/>
    </xf>
    <xf numFmtId="3" fontId="4" fillId="69" borderId="30" xfId="3" applyNumberFormat="1" applyFont="1" applyFill="1" applyBorder="1" applyAlignment="1">
      <alignment shrinkToFit="1"/>
    </xf>
    <xf numFmtId="3" fontId="4" fillId="69" borderId="23" xfId="3" applyNumberFormat="1" applyFont="1" applyFill="1" applyBorder="1" applyAlignment="1">
      <alignment shrinkToFit="1"/>
    </xf>
    <xf numFmtId="168" fontId="4" fillId="69" borderId="28" xfId="7" applyNumberFormat="1" applyFont="1" applyFill="1" applyBorder="1" applyAlignment="1">
      <alignment shrinkToFit="1"/>
    </xf>
    <xf numFmtId="168" fontId="4" fillId="69" borderId="8" xfId="7" applyNumberFormat="1" applyFont="1" applyFill="1" applyBorder="1" applyAlignment="1">
      <alignment shrinkToFit="1"/>
    </xf>
    <xf numFmtId="168" fontId="4" fillId="69" borderId="16" xfId="7" applyNumberFormat="1" applyFont="1" applyFill="1" applyBorder="1" applyAlignment="1">
      <alignment shrinkToFit="1"/>
    </xf>
    <xf numFmtId="3" fontId="4" fillId="69" borderId="13" xfId="3" applyNumberFormat="1" applyFont="1" applyFill="1" applyBorder="1" applyAlignment="1">
      <alignment shrinkToFit="1"/>
    </xf>
    <xf numFmtId="3" fontId="4" fillId="69" borderId="18" xfId="3" applyNumberFormat="1" applyFont="1" applyFill="1" applyBorder="1" applyAlignment="1">
      <alignment shrinkToFit="1"/>
    </xf>
    <xf numFmtId="3" fontId="4" fillId="69" borderId="11" xfId="3" applyNumberFormat="1" applyFont="1" applyFill="1" applyBorder="1" applyAlignment="1">
      <alignment shrinkToFit="1"/>
    </xf>
    <xf numFmtId="10" fontId="4" fillId="69" borderId="24" xfId="6" applyNumberFormat="1" applyFont="1" applyFill="1" applyBorder="1" applyAlignment="1">
      <alignment horizontal="right" vertical="center" shrinkToFit="1"/>
    </xf>
    <xf numFmtId="10" fontId="4" fillId="69" borderId="30" xfId="6" applyNumberFormat="1" applyFont="1" applyFill="1" applyBorder="1" applyAlignment="1">
      <alignment horizontal="right" vertical="center" shrinkToFit="1"/>
    </xf>
    <xf numFmtId="10" fontId="4" fillId="69" borderId="23" xfId="6" applyNumberFormat="1" applyFont="1" applyFill="1" applyBorder="1" applyAlignment="1">
      <alignment horizontal="right" vertical="center" shrinkToFit="1"/>
    </xf>
    <xf numFmtId="170" fontId="4" fillId="0" borderId="0" xfId="1" applyNumberFormat="1" applyFont="1" applyBorder="1" applyAlignment="1">
      <alignment horizontal="left" indent="1"/>
    </xf>
    <xf numFmtId="170" fontId="3" fillId="0" borderId="0" xfId="1" applyNumberFormat="1" applyFont="1" applyBorder="1" applyAlignment="1">
      <alignment vertical="center"/>
    </xf>
    <xf numFmtId="0" fontId="4" fillId="7" borderId="0" xfId="3" applyFont="1" applyFill="1" applyBorder="1" applyAlignment="1">
      <alignment horizontal="left" indent="3"/>
    </xf>
    <xf numFmtId="167" fontId="4" fillId="7" borderId="0" xfId="5" applyNumberFormat="1" applyFont="1" applyFill="1" applyBorder="1" applyAlignment="1"/>
    <xf numFmtId="0" fontId="11" fillId="7" borderId="0" xfId="2" applyFont="1" applyFill="1"/>
    <xf numFmtId="0" fontId="16" fillId="7" borderId="0" xfId="2" applyFont="1" applyFill="1"/>
    <xf numFmtId="0" fontId="169" fillId="7" borderId="0" xfId="1284" applyFont="1" applyFill="1" applyProtection="1"/>
    <xf numFmtId="0" fontId="170" fillId="7" borderId="0" xfId="1284" applyFont="1" applyFill="1" applyBorder="1" applyAlignment="1" applyProtection="1">
      <alignment horizontal="centerContinuous" vertical="center"/>
    </xf>
    <xf numFmtId="0" fontId="170" fillId="7" borderId="0" xfId="1284" applyFont="1" applyFill="1" applyBorder="1" applyAlignment="1" applyProtection="1">
      <alignment horizontal="centerContinuous"/>
    </xf>
    <xf numFmtId="0" fontId="170" fillId="7" borderId="0" xfId="1284" applyFont="1" applyFill="1" applyAlignment="1" applyProtection="1"/>
    <xf numFmtId="0" fontId="170" fillId="7" borderId="0" xfId="1284" applyFont="1" applyFill="1" applyBorder="1" applyAlignment="1" applyProtection="1">
      <alignment horizontal="left" vertical="center"/>
    </xf>
    <xf numFmtId="0" fontId="169" fillId="7" borderId="0" xfId="1284" applyFont="1" applyFill="1" applyBorder="1" applyAlignment="1" applyProtection="1">
      <alignment horizontal="left" vertical="center"/>
      <protection locked="0"/>
    </xf>
    <xf numFmtId="0" fontId="169" fillId="7" borderId="0" xfId="1284" applyFont="1" applyFill="1" applyBorder="1" applyAlignment="1" applyProtection="1">
      <alignment horizontal="left" vertical="center" indent="1"/>
      <protection locked="0"/>
    </xf>
    <xf numFmtId="0" fontId="170" fillId="7" borderId="0" xfId="1284" applyFont="1" applyFill="1" applyBorder="1" applyAlignment="1" applyProtection="1">
      <alignment horizontal="right" vertical="center"/>
    </xf>
    <xf numFmtId="0" fontId="170" fillId="3" borderId="21" xfId="0" applyFont="1" applyFill="1" applyBorder="1" applyAlignment="1">
      <alignment horizontal="center" wrapText="1"/>
    </xf>
    <xf numFmtId="0" fontId="170" fillId="3" borderId="6" xfId="0" applyFont="1" applyFill="1" applyBorder="1" applyAlignment="1">
      <alignment horizontal="center" wrapText="1"/>
    </xf>
    <xf numFmtId="0" fontId="170" fillId="3" borderId="7" xfId="0" applyFont="1" applyFill="1" applyBorder="1" applyAlignment="1">
      <alignment horizontal="center" wrapText="1"/>
    </xf>
    <xf numFmtId="3" fontId="169" fillId="7" borderId="0" xfId="1284" applyNumberFormat="1" applyFont="1" applyFill="1" applyProtection="1"/>
    <xf numFmtId="0" fontId="170" fillId="7" borderId="0" xfId="1284" applyFont="1" applyFill="1" applyBorder="1" applyAlignment="1" applyProtection="1">
      <alignment horizontal="center"/>
    </xf>
    <xf numFmtId="3" fontId="170" fillId="7" borderId="0" xfId="1284" applyNumberFormat="1" applyFont="1" applyFill="1" applyBorder="1" applyAlignment="1" applyProtection="1">
      <alignment horizontal="center"/>
    </xf>
    <xf numFmtId="3" fontId="169" fillId="7" borderId="0" xfId="1284" applyNumberFormat="1" applyFont="1" applyFill="1" applyBorder="1" applyProtection="1"/>
    <xf numFmtId="3" fontId="169" fillId="7" borderId="1" xfId="1284" applyNumberFormat="1" applyFont="1" applyFill="1" applyBorder="1" applyProtection="1"/>
    <xf numFmtId="3" fontId="169" fillId="7" borderId="28" xfId="1284" applyNumberFormat="1" applyFont="1" applyFill="1" applyBorder="1" applyAlignment="1" applyProtection="1">
      <alignment horizontal="right"/>
    </xf>
    <xf numFmtId="3" fontId="169" fillId="7" borderId="14" xfId="1284" applyNumberFormat="1" applyFont="1" applyFill="1" applyBorder="1" applyAlignment="1" applyProtection="1">
      <alignment horizontal="right"/>
    </xf>
    <xf numFmtId="3" fontId="169" fillId="7" borderId="16" xfId="1284" applyNumberFormat="1" applyFont="1" applyFill="1" applyBorder="1" applyAlignment="1" applyProtection="1">
      <alignment horizontal="right"/>
    </xf>
    <xf numFmtId="3" fontId="169" fillId="7" borderId="25" xfId="1284" applyNumberFormat="1" applyFont="1" applyFill="1" applyBorder="1" applyProtection="1"/>
    <xf numFmtId="3" fontId="169" fillId="7" borderId="18" xfId="1284" applyNumberFormat="1" applyFont="1" applyFill="1" applyBorder="1" applyAlignment="1" applyProtection="1">
      <alignment horizontal="right"/>
    </xf>
    <xf numFmtId="3" fontId="169" fillId="7" borderId="13" xfId="1284" applyNumberFormat="1" applyFont="1" applyFill="1" applyBorder="1" applyAlignment="1" applyProtection="1">
      <alignment horizontal="right"/>
    </xf>
    <xf numFmtId="3" fontId="169" fillId="7" borderId="11" xfId="1284" applyNumberFormat="1" applyFont="1" applyFill="1" applyBorder="1" applyAlignment="1" applyProtection="1">
      <alignment horizontal="right"/>
    </xf>
    <xf numFmtId="0" fontId="169" fillId="7" borderId="25" xfId="0" applyFont="1" applyFill="1" applyBorder="1"/>
    <xf numFmtId="0" fontId="169" fillId="7" borderId="25" xfId="1284" applyFont="1" applyFill="1" applyBorder="1" applyProtection="1"/>
    <xf numFmtId="3" fontId="170" fillId="7" borderId="61" xfId="1284" applyNumberFormat="1" applyFont="1" applyFill="1" applyBorder="1" applyAlignment="1" applyProtection="1">
      <alignment horizontal="right"/>
    </xf>
    <xf numFmtId="3" fontId="170" fillId="7" borderId="21" xfId="1284" applyNumberFormat="1" applyFont="1" applyFill="1" applyBorder="1" applyAlignment="1" applyProtection="1">
      <alignment horizontal="right"/>
    </xf>
    <xf numFmtId="3" fontId="170" fillId="7" borderId="7" xfId="1284" applyNumberFormat="1" applyFont="1" applyFill="1" applyBorder="1" applyAlignment="1" applyProtection="1">
      <alignment horizontal="right"/>
    </xf>
    <xf numFmtId="3" fontId="170" fillId="7" borderId="6" xfId="1284" applyNumberFormat="1" applyFont="1" applyFill="1" applyBorder="1" applyAlignment="1" applyProtection="1">
      <alignment horizontal="right"/>
    </xf>
    <xf numFmtId="3" fontId="169" fillId="7" borderId="24" xfId="1284" applyNumberFormat="1" applyFont="1" applyFill="1" applyBorder="1" applyAlignment="1" applyProtection="1">
      <alignment horizontal="right"/>
    </xf>
    <xf numFmtId="3" fontId="169" fillId="7" borderId="23" xfId="1284" applyNumberFormat="1" applyFont="1" applyFill="1" applyBorder="1" applyAlignment="1" applyProtection="1">
      <alignment horizontal="right"/>
    </xf>
    <xf numFmtId="3" fontId="169" fillId="7" borderId="30" xfId="1284" applyNumberFormat="1" applyFont="1" applyFill="1" applyBorder="1" applyAlignment="1" applyProtection="1">
      <alignment horizontal="right"/>
    </xf>
    <xf numFmtId="0" fontId="169" fillId="60" borderId="0" xfId="1284" applyFont="1" applyFill="1" applyProtection="1"/>
    <xf numFmtId="0" fontId="169" fillId="7" borderId="0" xfId="1284" applyFont="1" applyFill="1" applyBorder="1" applyProtection="1"/>
    <xf numFmtId="0" fontId="170" fillId="7" borderId="64" xfId="1284" applyFont="1" applyFill="1" applyBorder="1" applyAlignment="1" applyProtection="1">
      <alignment horizontal="right"/>
    </xf>
    <xf numFmtId="0" fontId="170" fillId="7" borderId="0" xfId="1284" applyFont="1" applyFill="1" applyBorder="1" applyAlignment="1" applyProtection="1">
      <alignment horizontal="right"/>
    </xf>
    <xf numFmtId="3" fontId="170" fillId="7" borderId="0" xfId="1284" applyNumberFormat="1" applyFont="1" applyFill="1" applyBorder="1" applyAlignment="1" applyProtection="1">
      <alignment horizontal="right"/>
    </xf>
    <xf numFmtId="0" fontId="169" fillId="7" borderId="0" xfId="0" applyFont="1" applyFill="1" applyBorder="1"/>
    <xf numFmtId="0" fontId="172" fillId="7" borderId="0" xfId="1284" applyFont="1" applyFill="1" applyBorder="1" applyAlignment="1" applyProtection="1">
      <alignment horizontal="left" vertical="center" indent="1"/>
      <protection locked="0"/>
    </xf>
    <xf numFmtId="0" fontId="171" fillId="3" borderId="21" xfId="0" applyFont="1" applyFill="1" applyBorder="1" applyAlignment="1">
      <alignment horizontal="center" wrapText="1"/>
    </xf>
    <xf numFmtId="10" fontId="4" fillId="4" borderId="14" xfId="6" applyNumberFormat="1" applyFont="1" applyFill="1" applyBorder="1" applyAlignment="1">
      <alignment horizontal="right" vertical="center"/>
    </xf>
    <xf numFmtId="10" fontId="4" fillId="4" borderId="16" xfId="6" applyNumberFormat="1" applyFont="1" applyFill="1" applyBorder="1" applyAlignment="1">
      <alignment horizontal="right" vertical="center"/>
    </xf>
    <xf numFmtId="10" fontId="4" fillId="4" borderId="28" xfId="6" applyNumberFormat="1" applyFont="1" applyFill="1" applyBorder="1" applyAlignment="1">
      <alignment horizontal="right" vertical="center"/>
    </xf>
    <xf numFmtId="10" fontId="4" fillId="4" borderId="13" xfId="6" applyNumberFormat="1" applyFont="1" applyFill="1" applyBorder="1" applyAlignment="1">
      <alignment horizontal="right" vertical="center"/>
    </xf>
    <xf numFmtId="10" fontId="4" fillId="4" borderId="11" xfId="6" applyNumberFormat="1" applyFont="1" applyFill="1" applyBorder="1" applyAlignment="1">
      <alignment horizontal="right" vertical="center"/>
    </xf>
    <xf numFmtId="10" fontId="4" fillId="4" borderId="18" xfId="6" applyNumberFormat="1" applyFont="1" applyFill="1" applyBorder="1" applyAlignment="1">
      <alignment horizontal="right" vertical="center"/>
    </xf>
    <xf numFmtId="10" fontId="4" fillId="4" borderId="24" xfId="6" applyNumberFormat="1" applyFont="1" applyFill="1" applyBorder="1" applyAlignment="1">
      <alignment horizontal="right" vertical="center"/>
    </xf>
    <xf numFmtId="10" fontId="4" fillId="4" borderId="23" xfId="6" applyNumberFormat="1" applyFont="1" applyFill="1" applyBorder="1" applyAlignment="1">
      <alignment horizontal="right" vertical="center"/>
    </xf>
    <xf numFmtId="10" fontId="4" fillId="4" borderId="30" xfId="6" applyNumberFormat="1" applyFont="1" applyFill="1" applyBorder="1" applyAlignment="1">
      <alignment horizontal="right" vertical="center"/>
    </xf>
    <xf numFmtId="10" fontId="4" fillId="69" borderId="14" xfId="6" applyNumberFormat="1" applyFont="1" applyFill="1" applyBorder="1" applyAlignment="1">
      <alignment horizontal="right" vertical="center"/>
    </xf>
    <xf numFmtId="10" fontId="4" fillId="69" borderId="16" xfId="6" applyNumberFormat="1" applyFont="1" applyFill="1" applyBorder="1" applyAlignment="1">
      <alignment horizontal="right" vertical="center"/>
    </xf>
    <xf numFmtId="10" fontId="4" fillId="69" borderId="13" xfId="6" applyNumberFormat="1" applyFont="1" applyFill="1" applyBorder="1" applyAlignment="1">
      <alignment horizontal="right" vertical="center"/>
    </xf>
    <xf numFmtId="10" fontId="4" fillId="69" borderId="11" xfId="6" applyNumberFormat="1" applyFont="1" applyFill="1" applyBorder="1" applyAlignment="1">
      <alignment horizontal="right" vertical="center"/>
    </xf>
    <xf numFmtId="10" fontId="4" fillId="69" borderId="24" xfId="6" applyNumberFormat="1" applyFont="1" applyFill="1" applyBorder="1" applyAlignment="1">
      <alignment horizontal="right" vertical="center"/>
    </xf>
    <xf numFmtId="10" fontId="4" fillId="69" borderId="23" xfId="6" applyNumberFormat="1" applyFont="1" applyFill="1" applyBorder="1" applyAlignment="1">
      <alignment horizontal="right" vertical="center"/>
    </xf>
    <xf numFmtId="10" fontId="4" fillId="7" borderId="14" xfId="6" applyNumberFormat="1" applyFont="1" applyFill="1" applyBorder="1" applyAlignment="1">
      <alignment horizontal="right" vertical="center"/>
    </xf>
    <xf numFmtId="10" fontId="4" fillId="7" borderId="16" xfId="6" applyNumberFormat="1" applyFont="1" applyFill="1" applyBorder="1" applyAlignment="1">
      <alignment horizontal="right" vertical="center"/>
    </xf>
    <xf numFmtId="10" fontId="4" fillId="7" borderId="13" xfId="6" applyNumberFormat="1" applyFont="1" applyFill="1" applyBorder="1" applyAlignment="1">
      <alignment horizontal="right" vertical="center"/>
    </xf>
    <xf numFmtId="10" fontId="4" fillId="7" borderId="11" xfId="6" applyNumberFormat="1" applyFont="1" applyFill="1" applyBorder="1" applyAlignment="1">
      <alignment horizontal="right" vertical="center"/>
    </xf>
    <xf numFmtId="10" fontId="4" fillId="7" borderId="24" xfId="6" applyNumberFormat="1" applyFont="1" applyFill="1" applyBorder="1" applyAlignment="1">
      <alignment horizontal="right" vertical="center"/>
    </xf>
    <xf numFmtId="10" fontId="4" fillId="7" borderId="23" xfId="6" applyNumberFormat="1" applyFont="1" applyFill="1" applyBorder="1" applyAlignment="1">
      <alignment horizontal="right" vertical="center"/>
    </xf>
    <xf numFmtId="10" fontId="4" fillId="7" borderId="30" xfId="6" applyNumberFormat="1" applyFont="1" applyFill="1" applyBorder="1" applyAlignment="1">
      <alignment horizontal="right" vertical="center"/>
    </xf>
    <xf numFmtId="0" fontId="10" fillId="0" borderId="0" xfId="3" applyFont="1" applyBorder="1" applyAlignment="1"/>
    <xf numFmtId="0" fontId="10" fillId="0" borderId="0" xfId="2" applyFont="1" applyBorder="1" applyAlignment="1"/>
    <xf numFmtId="0" fontId="10" fillId="0" borderId="0" xfId="3" applyFont="1" applyFill="1" applyBorder="1" applyAlignment="1"/>
    <xf numFmtId="0" fontId="173" fillId="0" borderId="0" xfId="3" applyFont="1" applyBorder="1" applyAlignment="1">
      <alignment vertical="center"/>
    </xf>
    <xf numFmtId="3" fontId="10" fillId="0" borderId="28" xfId="0" applyNumberFormat="1" applyFont="1" applyFill="1" applyBorder="1" applyAlignment="1">
      <alignment shrinkToFit="1"/>
    </xf>
    <xf numFmtId="3" fontId="10" fillId="0" borderId="18" xfId="0" applyNumberFormat="1" applyFont="1" applyFill="1" applyBorder="1" applyAlignment="1">
      <alignment shrinkToFit="1"/>
    </xf>
    <xf numFmtId="3" fontId="173" fillId="0" borderId="18" xfId="3" applyNumberFormat="1" applyFont="1" applyFill="1" applyBorder="1" applyAlignment="1">
      <alignment shrinkToFit="1"/>
    </xf>
    <xf numFmtId="167" fontId="10" fillId="0" borderId="30" xfId="3" applyNumberFormat="1" applyFont="1" applyFill="1" applyBorder="1" applyAlignment="1"/>
    <xf numFmtId="0" fontId="10" fillId="0" borderId="0" xfId="3" applyFont="1" applyBorder="1" applyAlignment="1">
      <alignment horizontal="left" indent="1"/>
    </xf>
    <xf numFmtId="3" fontId="10" fillId="0" borderId="28" xfId="3" applyNumberFormat="1" applyFont="1" applyFill="1" applyBorder="1" applyAlignment="1">
      <alignment shrinkToFit="1"/>
    </xf>
    <xf numFmtId="3" fontId="10" fillId="0" borderId="18" xfId="3" applyNumberFormat="1" applyFont="1" applyFill="1" applyBorder="1" applyAlignment="1">
      <alignment shrinkToFit="1"/>
    </xf>
    <xf numFmtId="167" fontId="10" fillId="0" borderId="0" xfId="3" applyNumberFormat="1" applyFont="1" applyBorder="1" applyAlignment="1"/>
    <xf numFmtId="3" fontId="10" fillId="0" borderId="30" xfId="3" applyNumberFormat="1" applyFont="1" applyFill="1" applyBorder="1" applyAlignment="1">
      <alignment shrinkToFit="1"/>
    </xf>
    <xf numFmtId="3" fontId="10" fillId="0" borderId="21" xfId="7" applyNumberFormat="1" applyFont="1" applyFill="1" applyBorder="1" applyAlignment="1"/>
    <xf numFmtId="3" fontId="10" fillId="0" borderId="28" xfId="3" applyNumberFormat="1" applyFont="1" applyFill="1" applyBorder="1" applyAlignment="1"/>
    <xf numFmtId="0" fontId="174" fillId="0" borderId="0" xfId="3" applyFont="1" applyFill="1" applyBorder="1" applyAlignment="1"/>
    <xf numFmtId="3" fontId="173" fillId="0" borderId="30" xfId="3" applyNumberFormat="1" applyFont="1" applyFill="1" applyBorder="1" applyAlignment="1">
      <alignment shrinkToFit="1"/>
    </xf>
    <xf numFmtId="0" fontId="10" fillId="7" borderId="0" xfId="3" applyFont="1" applyFill="1" applyBorder="1" applyAlignment="1">
      <alignment horizontal="left" indent="3"/>
    </xf>
    <xf numFmtId="0" fontId="174" fillId="0" borderId="0" xfId="3" applyFont="1" applyBorder="1" applyAlignment="1">
      <alignment vertical="top"/>
    </xf>
    <xf numFmtId="0" fontId="10" fillId="0" borderId="0" xfId="3" applyFont="1" applyFill="1" applyBorder="1" applyAlignment="1">
      <alignment vertical="top"/>
    </xf>
    <xf numFmtId="0" fontId="10" fillId="0" borderId="0" xfId="7" applyFont="1" applyBorder="1" applyAlignment="1">
      <alignment vertical="top"/>
    </xf>
    <xf numFmtId="0" fontId="10" fillId="0" borderId="0" xfId="3" applyFont="1" applyAlignment="1"/>
    <xf numFmtId="169" fontId="4" fillId="7" borderId="13" xfId="6" applyNumberFormat="1" applyFont="1" applyFill="1" applyBorder="1" applyAlignment="1"/>
    <xf numFmtId="169" fontId="10" fillId="7" borderId="18" xfId="6" applyNumberFormat="1" applyFont="1" applyFill="1" applyBorder="1" applyAlignment="1"/>
    <xf numFmtId="169" fontId="4" fillId="7" borderId="10" xfId="6" applyNumberFormat="1" applyFont="1" applyFill="1" applyBorder="1" applyAlignment="1"/>
    <xf numFmtId="169" fontId="4" fillId="7" borderId="18" xfId="6" applyNumberFormat="1" applyFont="1" applyFill="1" applyBorder="1" applyAlignment="1"/>
    <xf numFmtId="3" fontId="3" fillId="7" borderId="13" xfId="3" applyNumberFormat="1" applyFont="1" applyFill="1" applyBorder="1" applyAlignment="1">
      <alignment shrinkToFit="1"/>
    </xf>
    <xf numFmtId="3" fontId="3" fillId="7" borderId="11" xfId="3" applyNumberFormat="1" applyFont="1" applyFill="1" applyBorder="1" applyAlignment="1">
      <alignment shrinkToFit="1"/>
    </xf>
    <xf numFmtId="3" fontId="173" fillId="7" borderId="18" xfId="3" applyNumberFormat="1" applyFont="1" applyFill="1" applyBorder="1" applyAlignment="1">
      <alignment shrinkToFit="1"/>
    </xf>
    <xf numFmtId="3" fontId="3" fillId="7" borderId="10" xfId="3" applyNumberFormat="1" applyFont="1" applyFill="1" applyBorder="1" applyAlignment="1">
      <alignment shrinkToFit="1"/>
    </xf>
    <xf numFmtId="3" fontId="3" fillId="7" borderId="18" xfId="3" applyNumberFormat="1" applyFont="1" applyFill="1" applyBorder="1" applyAlignment="1">
      <alignment shrinkToFit="1"/>
    </xf>
    <xf numFmtId="167" fontId="4" fillId="7" borderId="13" xfId="6" applyNumberFormat="1" applyFont="1" applyFill="1" applyBorder="1" applyAlignment="1"/>
    <xf numFmtId="167" fontId="4" fillId="7" borderId="11" xfId="6" applyNumberFormat="1" applyFont="1" applyFill="1" applyBorder="1" applyAlignment="1"/>
    <xf numFmtId="167" fontId="10" fillId="7" borderId="18" xfId="6" applyNumberFormat="1" applyFont="1" applyFill="1" applyBorder="1" applyAlignment="1"/>
    <xf numFmtId="167" fontId="4" fillId="7" borderId="10" xfId="6" applyNumberFormat="1" applyFont="1" applyFill="1" applyBorder="1" applyAlignment="1"/>
    <xf numFmtId="167" fontId="4" fillId="7" borderId="18" xfId="6" applyNumberFormat="1" applyFont="1" applyFill="1" applyBorder="1" applyAlignment="1"/>
    <xf numFmtId="4" fontId="3" fillId="7" borderId="13" xfId="3" applyNumberFormat="1" applyFont="1" applyFill="1" applyBorder="1" applyAlignment="1"/>
    <xf numFmtId="4" fontId="3" fillId="7" borderId="11" xfId="3" applyNumberFormat="1" applyFont="1" applyFill="1" applyBorder="1" applyAlignment="1"/>
    <xf numFmtId="4" fontId="173" fillId="7" borderId="18" xfId="3" applyNumberFormat="1" applyFont="1" applyFill="1" applyBorder="1" applyAlignment="1"/>
    <xf numFmtId="4" fontId="3" fillId="7" borderId="10" xfId="3" applyNumberFormat="1" applyFont="1" applyFill="1" applyBorder="1" applyAlignment="1"/>
    <xf numFmtId="167" fontId="4" fillId="7" borderId="24" xfId="6" applyNumberFormat="1" applyFont="1" applyFill="1" applyBorder="1" applyAlignment="1"/>
    <xf numFmtId="167" fontId="4" fillId="7" borderId="23" xfId="6" applyNumberFormat="1" applyFont="1" applyFill="1" applyBorder="1" applyAlignment="1"/>
    <xf numFmtId="167" fontId="10" fillId="7" borderId="30" xfId="6" applyNumberFormat="1" applyFont="1" applyFill="1" applyBorder="1" applyAlignment="1"/>
    <xf numFmtId="167" fontId="4" fillId="7" borderId="31" xfId="6" applyNumberFormat="1" applyFont="1" applyFill="1" applyBorder="1" applyAlignment="1"/>
    <xf numFmtId="167" fontId="4" fillId="7" borderId="30" xfId="6" applyNumberFormat="1" applyFont="1" applyFill="1" applyBorder="1" applyAlignment="1"/>
    <xf numFmtId="168" fontId="3" fillId="7" borderId="13" xfId="3" applyNumberFormat="1" applyFont="1" applyFill="1" applyBorder="1" applyAlignment="1"/>
    <xf numFmtId="168" fontId="3" fillId="7" borderId="11" xfId="3" applyNumberFormat="1" applyFont="1" applyFill="1" applyBorder="1" applyAlignment="1"/>
    <xf numFmtId="10" fontId="175" fillId="7" borderId="16" xfId="6" applyNumberFormat="1" applyFont="1" applyFill="1" applyBorder="1" applyAlignment="1"/>
    <xf numFmtId="10" fontId="176" fillId="7" borderId="28" xfId="6" applyNumberFormat="1" applyFont="1" applyFill="1" applyBorder="1" applyAlignment="1"/>
    <xf numFmtId="10" fontId="175" fillId="7" borderId="15" xfId="6" applyNumberFormat="1" applyFont="1" applyFill="1" applyBorder="1" applyAlignment="1"/>
    <xf numFmtId="10" fontId="175" fillId="7" borderId="28" xfId="6" applyNumberFormat="1" applyFont="1" applyFill="1" applyBorder="1" applyAlignment="1"/>
    <xf numFmtId="168" fontId="177" fillId="7" borderId="11" xfId="3" applyNumberFormat="1" applyFont="1" applyFill="1" applyBorder="1" applyAlignment="1"/>
    <xf numFmtId="168" fontId="178" fillId="7" borderId="18" xfId="3" applyNumberFormat="1" applyFont="1" applyFill="1" applyBorder="1" applyAlignment="1"/>
    <xf numFmtId="168" fontId="177" fillId="7" borderId="10" xfId="3" applyNumberFormat="1" applyFont="1" applyFill="1" applyBorder="1" applyAlignment="1"/>
    <xf numFmtId="170" fontId="22" fillId="0" borderId="0" xfId="1" applyNumberFormat="1" applyFont="1"/>
    <xf numFmtId="167" fontId="4" fillId="69" borderId="16" xfId="6" applyNumberFormat="1" applyFont="1" applyFill="1" applyBorder="1" applyAlignment="1">
      <alignment vertical="center"/>
    </xf>
    <xf numFmtId="167" fontId="4" fillId="69" borderId="9" xfId="6" applyNumberFormat="1" applyFont="1" applyFill="1" applyBorder="1" applyAlignment="1">
      <alignment vertical="center"/>
    </xf>
    <xf numFmtId="167" fontId="4" fillId="69" borderId="11" xfId="6" applyNumberFormat="1" applyFont="1" applyFill="1" applyBorder="1" applyAlignment="1">
      <alignment vertical="center"/>
    </xf>
    <xf numFmtId="167" fontId="4" fillId="69" borderId="12" xfId="6" applyNumberFormat="1" applyFont="1" applyFill="1" applyBorder="1" applyAlignment="1">
      <alignment vertical="center"/>
    </xf>
    <xf numFmtId="10" fontId="4" fillId="69" borderId="23" xfId="6" applyNumberFormat="1" applyFont="1" applyFill="1" applyBorder="1" applyAlignment="1">
      <alignment vertical="center"/>
    </xf>
    <xf numFmtId="167" fontId="4" fillId="69" borderId="23" xfId="6" applyNumberFormat="1" applyFont="1" applyFill="1" applyBorder="1" applyAlignment="1"/>
    <xf numFmtId="167" fontId="4" fillId="69" borderId="20" xfId="6" applyNumberFormat="1" applyFont="1" applyFill="1" applyBorder="1" applyAlignment="1"/>
    <xf numFmtId="3" fontId="4" fillId="7" borderId="14" xfId="0" applyNumberFormat="1" applyFont="1" applyFill="1" applyBorder="1" applyAlignment="1">
      <alignment shrinkToFit="1"/>
    </xf>
    <xf numFmtId="3" fontId="4" fillId="7" borderId="16" xfId="0" applyNumberFormat="1" applyFont="1" applyFill="1" applyBorder="1" applyAlignment="1">
      <alignment shrinkToFit="1"/>
    </xf>
    <xf numFmtId="3" fontId="4" fillId="7" borderId="0" xfId="0" applyNumberFormat="1" applyFont="1" applyFill="1" applyBorder="1" applyAlignment="1"/>
    <xf numFmtId="3" fontId="4" fillId="7" borderId="14" xfId="0" applyNumberFormat="1" applyFont="1" applyFill="1" applyBorder="1" applyAlignment="1"/>
    <xf numFmtId="3" fontId="4" fillId="7" borderId="16" xfId="0" applyNumberFormat="1" applyFont="1" applyFill="1" applyBorder="1" applyAlignment="1"/>
    <xf numFmtId="3" fontId="4" fillId="7" borderId="16" xfId="3" applyNumberFormat="1" applyFont="1" applyFill="1" applyBorder="1" applyAlignment="1"/>
    <xf numFmtId="3" fontId="4" fillId="7" borderId="28" xfId="3" applyNumberFormat="1" applyFont="1" applyFill="1" applyBorder="1" applyAlignment="1"/>
    <xf numFmtId="3" fontId="4" fillId="7" borderId="13" xfId="3" applyNumberFormat="1" applyFont="1" applyFill="1" applyBorder="1" applyAlignment="1">
      <alignment shrinkToFit="1"/>
    </xf>
    <xf numFmtId="3" fontId="4" fillId="7" borderId="11" xfId="3" applyNumberFormat="1" applyFont="1" applyFill="1" applyBorder="1" applyAlignment="1">
      <alignment shrinkToFit="1"/>
    </xf>
    <xf numFmtId="3" fontId="4" fillId="7" borderId="13" xfId="0" applyNumberFormat="1" applyFont="1" applyFill="1" applyBorder="1" applyAlignment="1"/>
    <xf numFmtId="3" fontId="4" fillId="7" borderId="11" xfId="0" applyNumberFormat="1" applyFont="1" applyFill="1" applyBorder="1" applyAlignment="1"/>
    <xf numFmtId="3" fontId="4" fillId="7" borderId="11" xfId="3" applyNumberFormat="1" applyFont="1" applyFill="1" applyBorder="1" applyAlignment="1"/>
    <xf numFmtId="3" fontId="4" fillId="7" borderId="18" xfId="3" applyNumberFormat="1" applyFont="1" applyFill="1" applyBorder="1" applyAlignment="1"/>
    <xf numFmtId="3" fontId="4" fillId="7" borderId="13" xfId="0" applyNumberFormat="1" applyFont="1" applyFill="1" applyBorder="1" applyAlignment="1">
      <alignment shrinkToFit="1"/>
    </xf>
    <xf numFmtId="3" fontId="4" fillId="7" borderId="11" xfId="0" applyNumberFormat="1" applyFont="1" applyFill="1" applyBorder="1" applyAlignment="1">
      <alignment shrinkToFit="1"/>
    </xf>
    <xf numFmtId="3" fontId="3" fillId="7" borderId="0" xfId="3" applyNumberFormat="1" applyFont="1" applyFill="1" applyBorder="1" applyAlignment="1"/>
    <xf numFmtId="3" fontId="3" fillId="7" borderId="13" xfId="3" applyNumberFormat="1" applyFont="1" applyFill="1" applyBorder="1" applyAlignment="1"/>
    <xf numFmtId="3" fontId="3" fillId="7" borderId="11" xfId="3" applyNumberFormat="1" applyFont="1" applyFill="1" applyBorder="1" applyAlignment="1"/>
    <xf numFmtId="168" fontId="3" fillId="7" borderId="18" xfId="3" applyNumberFormat="1" applyFont="1" applyFill="1" applyBorder="1" applyAlignment="1"/>
    <xf numFmtId="167" fontId="4" fillId="7" borderId="24" xfId="3" applyNumberFormat="1" applyFont="1" applyFill="1" applyBorder="1" applyAlignment="1">
      <alignment shrinkToFit="1"/>
    </xf>
    <xf numFmtId="167" fontId="4" fillId="7" borderId="23" xfId="3" applyNumberFormat="1" applyFont="1" applyFill="1" applyBorder="1" applyAlignment="1">
      <alignment shrinkToFit="1"/>
    </xf>
    <xf numFmtId="167" fontId="4" fillId="7" borderId="30" xfId="3" applyNumberFormat="1" applyFont="1" applyFill="1" applyBorder="1" applyAlignment="1">
      <alignment shrinkToFit="1"/>
    </xf>
    <xf numFmtId="168" fontId="4" fillId="7" borderId="0" xfId="3" applyNumberFormat="1" applyFont="1" applyFill="1" applyBorder="1" applyAlignment="1"/>
    <xf numFmtId="167" fontId="4" fillId="7" borderId="24" xfId="3" applyNumberFormat="1" applyFont="1" applyFill="1" applyBorder="1" applyAlignment="1"/>
    <xf numFmtId="167" fontId="4" fillId="7" borderId="23" xfId="3" applyNumberFormat="1" applyFont="1" applyFill="1" applyBorder="1" applyAlignment="1"/>
    <xf numFmtId="167" fontId="4" fillId="7" borderId="30" xfId="3" applyNumberFormat="1" applyFont="1" applyFill="1" applyBorder="1" applyAlignment="1"/>
    <xf numFmtId="3" fontId="4" fillId="7" borderId="14" xfId="3" applyNumberFormat="1" applyFont="1" applyFill="1" applyBorder="1" applyAlignment="1">
      <alignment shrinkToFit="1"/>
    </xf>
    <xf numFmtId="3" fontId="4" fillId="7" borderId="16" xfId="3" applyNumberFormat="1" applyFont="1" applyFill="1" applyBorder="1" applyAlignment="1">
      <alignment shrinkToFit="1"/>
    </xf>
    <xf numFmtId="3" fontId="4" fillId="7" borderId="14" xfId="3" applyNumberFormat="1" applyFont="1" applyFill="1" applyBorder="1" applyAlignment="1"/>
    <xf numFmtId="168" fontId="4" fillId="7" borderId="16" xfId="3" applyNumberFormat="1" applyFont="1" applyFill="1" applyBorder="1" applyAlignment="1"/>
    <xf numFmtId="168" fontId="4" fillId="7" borderId="9" xfId="3" applyNumberFormat="1" applyFont="1" applyFill="1" applyBorder="1" applyAlignment="1"/>
    <xf numFmtId="3" fontId="4" fillId="7" borderId="13" xfId="3" applyNumberFormat="1" applyFont="1" applyFill="1" applyBorder="1" applyAlignment="1"/>
    <xf numFmtId="168" fontId="4" fillId="7" borderId="11" xfId="3" applyNumberFormat="1" applyFont="1" applyFill="1" applyBorder="1" applyAlignment="1"/>
    <xf numFmtId="168" fontId="4" fillId="7" borderId="12" xfId="3" applyNumberFormat="1" applyFont="1" applyFill="1" applyBorder="1" applyAlignment="1"/>
    <xf numFmtId="168" fontId="3" fillId="7" borderId="12" xfId="3" applyNumberFormat="1" applyFont="1" applyFill="1" applyBorder="1" applyAlignment="1"/>
    <xf numFmtId="167" fontId="10" fillId="7" borderId="30" xfId="3" applyNumberFormat="1" applyFont="1" applyFill="1" applyBorder="1" applyAlignment="1">
      <alignment shrinkToFit="1"/>
    </xf>
    <xf numFmtId="0" fontId="10" fillId="0" borderId="0" xfId="3" applyFont="1" applyBorder="1" applyAlignment="1">
      <alignment horizontal="left" shrinkToFit="1"/>
    </xf>
    <xf numFmtId="0" fontId="173" fillId="0" borderId="0" xfId="3" applyFont="1" applyBorder="1" applyAlignment="1">
      <alignment vertical="center" shrinkToFit="1"/>
    </xf>
    <xf numFmtId="167" fontId="10" fillId="0" borderId="0" xfId="3" applyNumberFormat="1" applyFont="1" applyBorder="1" applyAlignment="1">
      <alignment shrinkToFit="1"/>
    </xf>
    <xf numFmtId="0" fontId="10" fillId="0" borderId="0" xfId="3" applyFont="1" applyFill="1" applyBorder="1" applyAlignment="1">
      <alignment shrinkToFit="1"/>
    </xf>
    <xf numFmtId="0" fontId="10" fillId="0" borderId="0" xfId="3" applyFont="1" applyBorder="1" applyAlignment="1">
      <alignment shrinkToFit="1"/>
    </xf>
    <xf numFmtId="0" fontId="174" fillId="0" borderId="0" xfId="3" applyFont="1" applyFill="1" applyBorder="1" applyAlignment="1">
      <alignment shrinkToFit="1"/>
    </xf>
    <xf numFmtId="10" fontId="10" fillId="0" borderId="28" xfId="6" applyNumberFormat="1" applyFont="1" applyFill="1" applyBorder="1" applyAlignment="1">
      <alignment shrinkToFit="1"/>
    </xf>
    <xf numFmtId="169" fontId="10" fillId="0" borderId="18" xfId="6" applyNumberFormat="1" applyFont="1" applyFill="1" applyBorder="1" applyAlignment="1">
      <alignment shrinkToFit="1"/>
    </xf>
    <xf numFmtId="167" fontId="10" fillId="0" borderId="18" xfId="6" applyNumberFormat="1" applyFont="1" applyBorder="1" applyAlignment="1"/>
    <xf numFmtId="168" fontId="173" fillId="0" borderId="18" xfId="3" applyNumberFormat="1" applyFont="1" applyBorder="1" applyAlignment="1"/>
    <xf numFmtId="4" fontId="173" fillId="0" borderId="18" xfId="3" applyNumberFormat="1" applyFont="1" applyBorder="1" applyAlignment="1"/>
    <xf numFmtId="167" fontId="10" fillId="0" borderId="30" xfId="6" applyNumberFormat="1" applyFont="1" applyBorder="1" applyAlignment="1"/>
    <xf numFmtId="3" fontId="4" fillId="4" borderId="13" xfId="3" applyNumberFormat="1" applyFont="1" applyFill="1" applyBorder="1" applyAlignment="1">
      <alignment shrinkToFit="1"/>
    </xf>
    <xf numFmtId="3" fontId="4" fillId="4" borderId="11" xfId="3" applyNumberFormat="1" applyFont="1" applyFill="1" applyBorder="1" applyAlignment="1">
      <alignment shrinkToFit="1"/>
    </xf>
    <xf numFmtId="3" fontId="10" fillId="4" borderId="18" xfId="3" applyNumberFormat="1" applyFont="1" applyFill="1" applyBorder="1" applyAlignment="1">
      <alignment shrinkToFit="1"/>
    </xf>
    <xf numFmtId="168" fontId="4" fillId="69" borderId="11" xfId="3" applyNumberFormat="1" applyFont="1" applyFill="1" applyBorder="1" applyAlignment="1"/>
    <xf numFmtId="168" fontId="4" fillId="69" borderId="12" xfId="3" applyNumberFormat="1" applyFont="1" applyFill="1" applyBorder="1" applyAlignment="1"/>
    <xf numFmtId="3" fontId="3" fillId="7" borderId="24" xfId="3" applyNumberFormat="1" applyFont="1" applyFill="1" applyBorder="1" applyAlignment="1">
      <alignment shrinkToFit="1"/>
    </xf>
    <xf numFmtId="3" fontId="3" fillId="7" borderId="23" xfId="3" applyNumberFormat="1" applyFont="1" applyFill="1" applyBorder="1" applyAlignment="1">
      <alignment shrinkToFit="1"/>
    </xf>
    <xf numFmtId="3" fontId="173" fillId="7" borderId="30" xfId="3" applyNumberFormat="1" applyFont="1" applyFill="1" applyBorder="1" applyAlignment="1">
      <alignment shrinkToFit="1"/>
    </xf>
    <xf numFmtId="3" fontId="3" fillId="7" borderId="30" xfId="3" applyNumberFormat="1" applyFont="1" applyFill="1" applyBorder="1" applyAlignment="1">
      <alignment shrinkToFit="1"/>
    </xf>
    <xf numFmtId="0" fontId="3" fillId="7" borderId="0" xfId="3" applyFont="1" applyFill="1" applyBorder="1" applyAlignment="1">
      <alignment vertical="center"/>
    </xf>
    <xf numFmtId="0" fontId="3" fillId="7" borderId="0" xfId="3" applyFont="1" applyFill="1" applyBorder="1" applyAlignment="1">
      <alignment vertical="center" shrinkToFit="1"/>
    </xf>
    <xf numFmtId="0" fontId="173" fillId="7" borderId="0" xfId="3" applyFont="1" applyFill="1" applyBorder="1" applyAlignment="1">
      <alignment vertical="center" shrinkToFit="1"/>
    </xf>
    <xf numFmtId="167" fontId="4" fillId="7" borderId="24" xfId="6" applyNumberFormat="1" applyFont="1" applyFill="1" applyBorder="1" applyAlignment="1">
      <alignment horizontal="right" vertical="center" shrinkToFit="1"/>
    </xf>
    <xf numFmtId="167" fontId="4" fillId="7" borderId="23" xfId="6" applyNumberFormat="1" applyFont="1" applyFill="1" applyBorder="1" applyAlignment="1">
      <alignment horizontal="right" vertical="center" shrinkToFit="1"/>
    </xf>
    <xf numFmtId="3" fontId="4" fillId="7" borderId="3" xfId="7" applyNumberFormat="1" applyFont="1" applyFill="1" applyBorder="1" applyAlignment="1">
      <alignment shrinkToFit="1"/>
    </xf>
    <xf numFmtId="3" fontId="4" fillId="7" borderId="6" xfId="7" applyNumberFormat="1" applyFont="1" applyFill="1" applyBorder="1" applyAlignment="1">
      <alignment shrinkToFit="1"/>
    </xf>
    <xf numFmtId="3" fontId="4" fillId="7" borderId="24" xfId="3" applyNumberFormat="1" applyFont="1" applyFill="1" applyBorder="1" applyAlignment="1">
      <alignment shrinkToFit="1"/>
    </xf>
    <xf numFmtId="3" fontId="4" fillId="7" borderId="23" xfId="3" applyNumberFormat="1" applyFont="1" applyFill="1" applyBorder="1" applyAlignment="1">
      <alignment shrinkToFit="1"/>
    </xf>
    <xf numFmtId="3" fontId="10" fillId="7" borderId="30" xfId="3" applyNumberFormat="1" applyFont="1" applyFill="1" applyBorder="1" applyAlignment="1">
      <alignment shrinkToFit="1"/>
    </xf>
    <xf numFmtId="3" fontId="4" fillId="7" borderId="30" xfId="3" applyNumberFormat="1" applyFont="1" applyFill="1" applyBorder="1" applyAlignment="1">
      <alignment shrinkToFit="1"/>
    </xf>
    <xf numFmtId="3" fontId="4" fillId="7" borderId="24" xfId="3" applyNumberFormat="1" applyFont="1" applyFill="1" applyBorder="1" applyAlignment="1"/>
    <xf numFmtId="3" fontId="4" fillId="7" borderId="23" xfId="3" applyNumberFormat="1" applyFont="1" applyFill="1" applyBorder="1" applyAlignment="1"/>
    <xf numFmtId="168" fontId="4" fillId="7" borderId="23" xfId="3" applyNumberFormat="1" applyFont="1" applyFill="1" applyBorder="1" applyAlignment="1"/>
    <xf numFmtId="168" fontId="4" fillId="7" borderId="20" xfId="3" applyNumberFormat="1" applyFont="1" applyFill="1" applyBorder="1" applyAlignment="1"/>
    <xf numFmtId="3" fontId="175" fillId="7" borderId="16" xfId="0" applyNumberFormat="1" applyFont="1" applyFill="1" applyBorder="1" applyAlignment="1">
      <alignment shrinkToFit="1"/>
    </xf>
    <xf numFmtId="3" fontId="176" fillId="7" borderId="28" xfId="0" applyNumberFormat="1" applyFont="1" applyFill="1" applyBorder="1" applyAlignment="1">
      <alignment shrinkToFit="1"/>
    </xf>
    <xf numFmtId="3" fontId="175" fillId="7" borderId="14" xfId="0" applyNumberFormat="1" applyFont="1" applyFill="1" applyBorder="1" applyAlignment="1">
      <alignment shrinkToFit="1"/>
    </xf>
    <xf numFmtId="3" fontId="175" fillId="7" borderId="13" xfId="3" applyNumberFormat="1" applyFont="1" applyFill="1" applyBorder="1" applyAlignment="1">
      <alignment shrinkToFit="1"/>
    </xf>
    <xf numFmtId="3" fontId="175" fillId="7" borderId="11" xfId="3" applyNumberFormat="1" applyFont="1" applyFill="1" applyBorder="1" applyAlignment="1">
      <alignment shrinkToFit="1"/>
    </xf>
    <xf numFmtId="3" fontId="175" fillId="7" borderId="18" xfId="3" applyNumberFormat="1" applyFont="1" applyFill="1" applyBorder="1" applyAlignment="1">
      <alignment shrinkToFit="1"/>
    </xf>
    <xf numFmtId="3" fontId="175" fillId="7" borderId="11" xfId="0" applyNumberFormat="1" applyFont="1" applyFill="1" applyBorder="1" applyAlignment="1">
      <alignment shrinkToFit="1"/>
    </xf>
    <xf numFmtId="3" fontId="176" fillId="7" borderId="18" xfId="0" applyNumberFormat="1" applyFont="1" applyFill="1" applyBorder="1" applyAlignment="1">
      <alignment shrinkToFit="1"/>
    </xf>
    <xf numFmtId="3" fontId="175" fillId="7" borderId="13" xfId="0" applyNumberFormat="1" applyFont="1" applyFill="1" applyBorder="1" applyAlignment="1">
      <alignment shrinkToFit="1"/>
    </xf>
    <xf numFmtId="3" fontId="175" fillId="7" borderId="16" xfId="3" applyNumberFormat="1" applyFont="1" applyFill="1" applyBorder="1" applyAlignment="1">
      <alignment shrinkToFit="1"/>
    </xf>
    <xf numFmtId="3" fontId="176" fillId="7" borderId="28" xfId="3" applyNumberFormat="1" applyFont="1" applyFill="1" applyBorder="1" applyAlignment="1">
      <alignment shrinkToFit="1"/>
    </xf>
    <xf numFmtId="3" fontId="175" fillId="7" borderId="14" xfId="3" applyNumberFormat="1" applyFont="1" applyFill="1" applyBorder="1" applyAlignment="1">
      <alignment shrinkToFit="1"/>
    </xf>
    <xf numFmtId="3" fontId="175" fillId="7" borderId="28" xfId="3" applyNumberFormat="1" applyFont="1" applyFill="1" applyBorder="1" applyAlignment="1">
      <alignment shrinkToFit="1"/>
    </xf>
    <xf numFmtId="3" fontId="176" fillId="7" borderId="18" xfId="3" applyNumberFormat="1" applyFont="1" applyFill="1" applyBorder="1" applyAlignment="1">
      <alignment shrinkToFit="1"/>
    </xf>
    <xf numFmtId="167" fontId="175" fillId="7" borderId="23" xfId="6" applyNumberFormat="1" applyFont="1" applyFill="1" applyBorder="1" applyAlignment="1">
      <alignment horizontal="right" vertical="center" shrinkToFit="1"/>
    </xf>
    <xf numFmtId="167" fontId="176" fillId="7" borderId="30" xfId="6" applyNumberFormat="1" applyFont="1" applyFill="1" applyBorder="1" applyAlignment="1">
      <alignment horizontal="right" vertical="center" shrinkToFit="1"/>
    </xf>
    <xf numFmtId="167" fontId="175" fillId="7" borderId="24" xfId="6" applyNumberFormat="1" applyFont="1" applyFill="1" applyBorder="1" applyAlignment="1">
      <alignment horizontal="right" vertical="center" shrinkToFit="1"/>
    </xf>
    <xf numFmtId="167" fontId="175" fillId="7" borderId="30" xfId="6" applyNumberFormat="1" applyFont="1" applyFill="1" applyBorder="1" applyAlignment="1">
      <alignment horizontal="right" vertical="center" shrinkToFit="1"/>
    </xf>
    <xf numFmtId="3" fontId="175" fillId="7" borderId="6" xfId="7" applyNumberFormat="1" applyFont="1" applyFill="1" applyBorder="1" applyAlignment="1">
      <alignment shrinkToFit="1"/>
    </xf>
    <xf numFmtId="3" fontId="176" fillId="7" borderId="21" xfId="7" applyNumberFormat="1" applyFont="1" applyFill="1" applyBorder="1" applyAlignment="1">
      <alignment shrinkToFit="1"/>
    </xf>
    <xf numFmtId="3" fontId="175" fillId="7" borderId="3" xfId="7" applyNumberFormat="1" applyFont="1" applyFill="1" applyBorder="1" applyAlignment="1">
      <alignment shrinkToFit="1"/>
    </xf>
    <xf numFmtId="3" fontId="175" fillId="7" borderId="21" xfId="7" applyNumberFormat="1" applyFont="1" applyFill="1" applyBorder="1" applyAlignment="1">
      <alignment shrinkToFit="1"/>
    </xf>
    <xf numFmtId="216" fontId="175" fillId="0" borderId="14" xfId="1" applyNumberFormat="1" applyFont="1" applyFill="1" applyBorder="1" applyAlignment="1"/>
    <xf numFmtId="216" fontId="175" fillId="0" borderId="16" xfId="1" applyNumberFormat="1" applyFont="1" applyFill="1" applyBorder="1" applyAlignment="1"/>
    <xf numFmtId="216" fontId="175" fillId="0" borderId="9" xfId="1" applyNumberFormat="1" applyFont="1" applyFill="1" applyBorder="1" applyAlignment="1"/>
    <xf numFmtId="216" fontId="175" fillId="0" borderId="24" xfId="1" applyNumberFormat="1" applyFont="1" applyFill="1" applyBorder="1" applyAlignment="1">
      <alignment horizontal="right" vertical="center"/>
    </xf>
    <xf numFmtId="216" fontId="175" fillId="0" borderId="23" xfId="1" applyNumberFormat="1" applyFont="1" applyFill="1" applyBorder="1" applyAlignment="1">
      <alignment horizontal="right" vertical="center"/>
    </xf>
    <xf numFmtId="216" fontId="175" fillId="0" borderId="23" xfId="1" applyNumberFormat="1" applyFont="1" applyFill="1" applyBorder="1" applyAlignment="1"/>
    <xf numFmtId="216" fontId="175" fillId="0" borderId="20" xfId="1" applyNumberFormat="1" applyFont="1" applyFill="1" applyBorder="1" applyAlignment="1"/>
    <xf numFmtId="3" fontId="4" fillId="7" borderId="0" xfId="3" applyNumberFormat="1" applyFont="1" applyFill="1" applyBorder="1" applyAlignment="1">
      <alignment vertical="center"/>
    </xf>
    <xf numFmtId="3" fontId="4" fillId="7" borderId="27" xfId="3" applyNumberFormat="1" applyFont="1" applyFill="1" applyBorder="1" applyAlignment="1">
      <alignment vertical="center"/>
    </xf>
    <xf numFmtId="0" fontId="4" fillId="7" borderId="0" xfId="2" applyFont="1" applyFill="1"/>
    <xf numFmtId="0" fontId="4" fillId="7" borderId="1" xfId="3" applyFont="1" applyFill="1" applyBorder="1" applyAlignment="1"/>
    <xf numFmtId="0" fontId="4" fillId="7" borderId="0" xfId="3" applyFont="1" applyFill="1" applyBorder="1" applyAlignment="1"/>
    <xf numFmtId="0" fontId="4" fillId="7" borderId="25" xfId="3" applyFont="1" applyFill="1" applyBorder="1" applyAlignment="1"/>
    <xf numFmtId="0" fontId="3" fillId="7" borderId="25" xfId="3" applyFont="1" applyFill="1" applyBorder="1" applyAlignment="1">
      <alignment horizontal="left"/>
    </xf>
    <xf numFmtId="0" fontId="3" fillId="7" borderId="0" xfId="2" applyFont="1" applyFill="1"/>
    <xf numFmtId="0" fontId="4" fillId="7" borderId="2" xfId="3" applyFont="1" applyFill="1" applyBorder="1" applyAlignment="1">
      <alignment horizontal="left" indent="3"/>
    </xf>
    <xf numFmtId="0" fontId="4" fillId="7" borderId="0" xfId="3" applyFont="1" applyFill="1" applyBorder="1" applyAlignment="1">
      <alignment horizontal="left" indent="1"/>
    </xf>
    <xf numFmtId="167" fontId="4" fillId="7" borderId="0" xfId="3" applyNumberFormat="1" applyFont="1" applyFill="1" applyBorder="1" applyAlignment="1"/>
    <xf numFmtId="3" fontId="4" fillId="7" borderId="0" xfId="2" applyNumberFormat="1" applyFont="1" applyFill="1"/>
    <xf numFmtId="3" fontId="4" fillId="69" borderId="14" xfId="3" applyNumberFormat="1" applyFont="1" applyFill="1" applyBorder="1" applyAlignment="1"/>
    <xf numFmtId="3" fontId="4" fillId="69" borderId="16" xfId="3" applyNumberFormat="1" applyFont="1" applyFill="1" applyBorder="1" applyAlignment="1"/>
    <xf numFmtId="168" fontId="4" fillId="69" borderId="16" xfId="3" applyNumberFormat="1" applyFont="1" applyFill="1" applyBorder="1" applyAlignment="1"/>
    <xf numFmtId="168" fontId="4" fillId="69" borderId="9" xfId="3" applyNumberFormat="1" applyFont="1" applyFill="1" applyBorder="1" applyAlignment="1"/>
    <xf numFmtId="0" fontId="4" fillId="7" borderId="1" xfId="2" applyFont="1" applyFill="1" applyBorder="1"/>
    <xf numFmtId="0" fontId="4" fillId="7" borderId="25" xfId="2" applyFont="1" applyFill="1" applyBorder="1"/>
    <xf numFmtId="0" fontId="4" fillId="7" borderId="2" xfId="2" applyFont="1" applyFill="1" applyBorder="1"/>
    <xf numFmtId="0" fontId="4" fillId="7" borderId="27" xfId="3" applyFont="1" applyFill="1" applyBorder="1" applyAlignment="1">
      <alignment vertical="center"/>
    </xf>
    <xf numFmtId="0" fontId="4" fillId="7" borderId="1" xfId="3" applyFont="1" applyFill="1" applyBorder="1" applyAlignment="1">
      <alignment vertical="center"/>
    </xf>
    <xf numFmtId="167" fontId="4" fillId="7" borderId="16" xfId="6" applyNumberFormat="1" applyFont="1" applyFill="1" applyBorder="1" applyAlignment="1">
      <alignment vertical="center"/>
    </xf>
    <xf numFmtId="167" fontId="4" fillId="7" borderId="9" xfId="6" applyNumberFormat="1" applyFont="1" applyFill="1" applyBorder="1" applyAlignment="1">
      <alignment vertical="center"/>
    </xf>
    <xf numFmtId="0" fontId="4" fillId="7" borderId="25" xfId="3" applyFont="1" applyFill="1" applyBorder="1" applyAlignment="1">
      <alignment vertical="center"/>
    </xf>
    <xf numFmtId="167" fontId="4" fillId="7" borderId="11" xfId="6" applyNumberFormat="1" applyFont="1" applyFill="1" applyBorder="1" applyAlignment="1">
      <alignment vertical="center"/>
    </xf>
    <xf numFmtId="167" fontId="4" fillId="7" borderId="12" xfId="6" applyNumberFormat="1" applyFont="1" applyFill="1" applyBorder="1" applyAlignment="1">
      <alignment vertical="center"/>
    </xf>
    <xf numFmtId="0" fontId="4" fillId="7" borderId="2" xfId="3" applyFont="1" applyFill="1" applyBorder="1" applyAlignment="1">
      <alignment vertical="center"/>
    </xf>
    <xf numFmtId="10" fontId="4" fillId="7" borderId="23" xfId="6" applyNumberFormat="1" applyFont="1" applyFill="1" applyBorder="1" applyAlignment="1">
      <alignment vertical="center"/>
    </xf>
    <xf numFmtId="167" fontId="4" fillId="7" borderId="20" xfId="6" applyNumberFormat="1" applyFont="1" applyFill="1" applyBorder="1" applyAlignment="1"/>
    <xf numFmtId="0" fontId="4" fillId="7" borderId="22" xfId="2" applyFont="1" applyFill="1" applyBorder="1" applyAlignment="1">
      <alignment horizontal="left"/>
    </xf>
    <xf numFmtId="0" fontId="5" fillId="7" borderId="0" xfId="9" applyFont="1" applyFill="1"/>
    <xf numFmtId="168" fontId="4" fillId="7" borderId="3" xfId="7" applyNumberFormat="1" applyFont="1" applyFill="1" applyBorder="1" applyAlignment="1"/>
    <xf numFmtId="168" fontId="4" fillId="7" borderId="6" xfId="7" applyNumberFormat="1" applyFont="1" applyFill="1" applyBorder="1" applyAlignment="1"/>
    <xf numFmtId="3" fontId="4" fillId="7" borderId="6" xfId="7" applyNumberFormat="1" applyFont="1" applyFill="1" applyBorder="1" applyAlignment="1"/>
    <xf numFmtId="3" fontId="4" fillId="7" borderId="21" xfId="7" applyNumberFormat="1" applyFont="1" applyFill="1" applyBorder="1" applyAlignment="1"/>
    <xf numFmtId="0" fontId="173" fillId="7" borderId="0" xfId="3" applyFont="1" applyFill="1" applyBorder="1" applyAlignment="1">
      <alignment vertical="center"/>
    </xf>
    <xf numFmtId="3" fontId="3" fillId="7" borderId="18" xfId="3" applyNumberFormat="1" applyFont="1" applyFill="1" applyBorder="1" applyAlignment="1"/>
    <xf numFmtId="3" fontId="4" fillId="4" borderId="14" xfId="3" applyNumberFormat="1" applyFont="1" applyFill="1" applyBorder="1" applyAlignment="1"/>
    <xf numFmtId="3" fontId="4" fillId="4" borderId="16" xfId="3" applyNumberFormat="1" applyFont="1" applyFill="1" applyBorder="1" applyAlignment="1"/>
    <xf numFmtId="3" fontId="4" fillId="4" borderId="28" xfId="3" applyNumberFormat="1" applyFont="1" applyFill="1" applyBorder="1" applyAlignment="1"/>
    <xf numFmtId="3" fontId="4" fillId="4" borderId="13" xfId="3" applyNumberFormat="1" applyFont="1" applyFill="1" applyBorder="1" applyAlignment="1"/>
    <xf numFmtId="3" fontId="4" fillId="4" borderId="11" xfId="3" applyNumberFormat="1" applyFont="1" applyFill="1" applyBorder="1" applyAlignment="1"/>
    <xf numFmtId="3" fontId="4" fillId="4" borderId="18" xfId="3" applyNumberFormat="1" applyFont="1" applyFill="1" applyBorder="1" applyAlignment="1"/>
    <xf numFmtId="10" fontId="4" fillId="7" borderId="0" xfId="6" applyNumberFormat="1" applyFont="1" applyFill="1" applyBorder="1" applyAlignment="1">
      <alignment horizontal="right" vertical="center"/>
    </xf>
    <xf numFmtId="10" fontId="4" fillId="7" borderId="0" xfId="6" applyNumberFormat="1" applyFont="1" applyFill="1" applyBorder="1" applyAlignment="1">
      <alignment vertical="center"/>
    </xf>
    <xf numFmtId="167" fontId="4" fillId="7" borderId="0" xfId="6" applyNumberFormat="1" applyFont="1" applyFill="1" applyBorder="1" applyAlignment="1"/>
    <xf numFmtId="0" fontId="3" fillId="7" borderId="0" xfId="3" applyFont="1" applyFill="1" applyBorder="1" applyAlignment="1">
      <alignment vertical="top"/>
    </xf>
    <xf numFmtId="3" fontId="4" fillId="7" borderId="3" xfId="7" applyNumberFormat="1" applyFont="1" applyFill="1" applyBorder="1" applyAlignment="1"/>
    <xf numFmtId="10" fontId="4" fillId="4" borderId="14" xfId="6" applyNumberFormat="1" applyFont="1" applyFill="1" applyBorder="1" applyAlignment="1"/>
    <xf numFmtId="10" fontId="4" fillId="4" borderId="16" xfId="6" applyNumberFormat="1" applyFont="1" applyFill="1" applyBorder="1" applyAlignment="1"/>
    <xf numFmtId="10" fontId="4" fillId="4" borderId="28" xfId="6" applyNumberFormat="1" applyFont="1" applyFill="1" applyBorder="1" applyAlignment="1"/>
    <xf numFmtId="169" fontId="4" fillId="4" borderId="13" xfId="6" applyNumberFormat="1" applyFont="1" applyFill="1" applyBorder="1" applyAlignment="1"/>
    <xf numFmtId="169" fontId="4" fillId="4" borderId="11" xfId="6" applyNumberFormat="1" applyFont="1" applyFill="1" applyBorder="1" applyAlignment="1"/>
    <xf numFmtId="169" fontId="4" fillId="4" borderId="18" xfId="6" applyNumberFormat="1" applyFont="1" applyFill="1" applyBorder="1" applyAlignment="1"/>
    <xf numFmtId="10" fontId="4" fillId="69" borderId="14" xfId="6" applyNumberFormat="1" applyFont="1" applyFill="1" applyBorder="1" applyAlignment="1"/>
    <xf numFmtId="10" fontId="4" fillId="69" borderId="16" xfId="6" applyNumberFormat="1" applyFont="1" applyFill="1" applyBorder="1" applyAlignment="1"/>
    <xf numFmtId="10" fontId="4" fillId="69" borderId="28" xfId="6" applyNumberFormat="1" applyFont="1" applyFill="1" applyBorder="1" applyAlignment="1"/>
    <xf numFmtId="169" fontId="4" fillId="69" borderId="13" xfId="6" applyNumberFormat="1" applyFont="1" applyFill="1" applyBorder="1" applyAlignment="1"/>
    <xf numFmtId="169" fontId="4" fillId="69" borderId="11" xfId="6" applyNumberFormat="1" applyFont="1" applyFill="1" applyBorder="1" applyAlignment="1"/>
    <xf numFmtId="169" fontId="4" fillId="69" borderId="18" xfId="6" applyNumberFormat="1" applyFont="1" applyFill="1" applyBorder="1" applyAlignment="1"/>
    <xf numFmtId="3" fontId="173" fillId="7" borderId="18" xfId="3" applyNumberFormat="1" applyFont="1" applyFill="1" applyBorder="1" applyAlignment="1"/>
    <xf numFmtId="167" fontId="10" fillId="7" borderId="30" xfId="3" applyNumberFormat="1" applyFont="1" applyFill="1" applyBorder="1" applyAlignment="1"/>
    <xf numFmtId="0" fontId="10" fillId="7" borderId="0" xfId="3" applyFont="1" applyFill="1" applyBorder="1" applyAlignment="1">
      <alignment horizontal="left" indent="1"/>
    </xf>
    <xf numFmtId="3" fontId="10" fillId="7" borderId="18" xfId="3" applyNumberFormat="1" applyFont="1" applyFill="1" applyBorder="1" applyAlignment="1"/>
    <xf numFmtId="0" fontId="10" fillId="7" borderId="0" xfId="3" applyFont="1" applyFill="1" applyBorder="1" applyAlignment="1">
      <alignment vertical="center" shrinkToFit="1"/>
    </xf>
    <xf numFmtId="0" fontId="10" fillId="7" borderId="0" xfId="3" applyFont="1" applyFill="1" applyBorder="1" applyAlignment="1"/>
    <xf numFmtId="3" fontId="10" fillId="7" borderId="21" xfId="7" applyNumberFormat="1" applyFont="1" applyFill="1" applyBorder="1" applyAlignment="1"/>
    <xf numFmtId="168" fontId="10" fillId="0" borderId="0" xfId="7" applyNumberFormat="1" applyFont="1" applyFill="1" applyBorder="1" applyAlignment="1"/>
    <xf numFmtId="3" fontId="173" fillId="0" borderId="30" xfId="3" applyNumberFormat="1" applyFont="1" applyFill="1" applyBorder="1" applyAlignment="1"/>
    <xf numFmtId="3" fontId="173" fillId="0" borderId="18" xfId="3" applyNumberFormat="1" applyFont="1" applyFill="1" applyBorder="1" applyAlignment="1"/>
    <xf numFmtId="3" fontId="175" fillId="7" borderId="16" xfId="0" applyNumberFormat="1" applyFont="1" applyFill="1" applyBorder="1" applyAlignment="1"/>
    <xf numFmtId="3" fontId="176" fillId="7" borderId="28" xfId="0" applyNumberFormat="1" applyFont="1" applyFill="1" applyBorder="1" applyAlignment="1"/>
    <xf numFmtId="3" fontId="175" fillId="7" borderId="14" xfId="0" applyNumberFormat="1" applyFont="1" applyFill="1" applyBorder="1" applyAlignment="1"/>
    <xf numFmtId="3" fontId="175" fillId="7" borderId="11" xfId="3" applyNumberFormat="1" applyFont="1" applyFill="1" applyBorder="1" applyAlignment="1"/>
    <xf numFmtId="3" fontId="176" fillId="7" borderId="18" xfId="3" applyNumberFormat="1" applyFont="1" applyFill="1" applyBorder="1" applyAlignment="1"/>
    <xf numFmtId="3" fontId="175" fillId="7" borderId="13" xfId="3" applyNumberFormat="1" applyFont="1" applyFill="1" applyBorder="1" applyAlignment="1"/>
    <xf numFmtId="3" fontId="175" fillId="7" borderId="18" xfId="3" applyNumberFormat="1" applyFont="1" applyFill="1" applyBorder="1" applyAlignment="1"/>
    <xf numFmtId="3" fontId="175" fillId="7" borderId="11" xfId="0" applyNumberFormat="1" applyFont="1" applyFill="1" applyBorder="1" applyAlignment="1"/>
    <xf numFmtId="3" fontId="176" fillId="7" borderId="18" xfId="0" applyNumberFormat="1" applyFont="1" applyFill="1" applyBorder="1" applyAlignment="1"/>
    <xf numFmtId="3" fontId="175" fillId="7" borderId="13" xfId="0" applyNumberFormat="1" applyFont="1" applyFill="1" applyBorder="1" applyAlignment="1"/>
    <xf numFmtId="3" fontId="175" fillId="7" borderId="18" xfId="0" applyNumberFormat="1" applyFont="1" applyFill="1" applyBorder="1" applyAlignment="1"/>
    <xf numFmtId="3" fontId="10" fillId="4" borderId="28" xfId="3" applyNumberFormat="1" applyFont="1" applyFill="1" applyBorder="1" applyAlignment="1"/>
    <xf numFmtId="3" fontId="10" fillId="4" borderId="18" xfId="3" applyNumberFormat="1" applyFont="1" applyFill="1" applyBorder="1" applyAlignment="1"/>
    <xf numFmtId="10" fontId="10" fillId="4" borderId="30" xfId="6" applyNumberFormat="1" applyFont="1" applyFill="1" applyBorder="1" applyAlignment="1">
      <alignment horizontal="right" vertical="center"/>
    </xf>
    <xf numFmtId="0" fontId="179" fillId="0" borderId="0" xfId="0" applyFont="1" applyFill="1" applyBorder="1"/>
    <xf numFmtId="0" fontId="179" fillId="0" borderId="0" xfId="0" applyFont="1"/>
    <xf numFmtId="0" fontId="179" fillId="0" borderId="0" xfId="0" applyFont="1" applyFill="1" applyBorder="1" applyAlignment="1" applyProtection="1">
      <alignment horizontal="left" vertical="center"/>
      <protection locked="0"/>
    </xf>
    <xf numFmtId="0" fontId="180" fillId="0" borderId="0" xfId="0" applyFont="1" applyFill="1" applyBorder="1" applyAlignment="1" applyProtection="1">
      <alignment horizontal="left" vertical="center"/>
      <protection locked="0"/>
    </xf>
    <xf numFmtId="0" fontId="179" fillId="0" borderId="33" xfId="0" applyFont="1" applyBorder="1" applyProtection="1"/>
    <xf numFmtId="0" fontId="179" fillId="0" borderId="65" xfId="0" applyFont="1" applyBorder="1" applyProtection="1"/>
    <xf numFmtId="0" fontId="179" fillId="0" borderId="66" xfId="0" applyFont="1" applyBorder="1" applyProtection="1"/>
    <xf numFmtId="0" fontId="179" fillId="0" borderId="64" xfId="0" applyFont="1" applyBorder="1" applyProtection="1"/>
    <xf numFmtId="0" fontId="180" fillId="0" borderId="0" xfId="0" applyFont="1" applyBorder="1" applyProtection="1"/>
    <xf numFmtId="0" fontId="179" fillId="0" borderId="0" xfId="0" applyFont="1" applyBorder="1" applyProtection="1"/>
    <xf numFmtId="0" fontId="179" fillId="0" borderId="67" xfId="0" applyFont="1" applyBorder="1" applyProtection="1"/>
    <xf numFmtId="0" fontId="180" fillId="8" borderId="69" xfId="0" applyFont="1" applyFill="1" applyBorder="1" applyAlignment="1" applyProtection="1">
      <alignment horizontal="left" vertical="center"/>
    </xf>
    <xf numFmtId="0" fontId="179" fillId="8" borderId="70" xfId="0" applyFont="1" applyFill="1" applyBorder="1" applyAlignment="1" applyProtection="1">
      <alignment horizontal="left" vertical="center"/>
    </xf>
    <xf numFmtId="3" fontId="180" fillId="0" borderId="64" xfId="0" applyNumberFormat="1" applyFont="1" applyFill="1" applyBorder="1" applyAlignment="1" applyProtection="1">
      <alignment horizontal="center" vertical="center"/>
    </xf>
    <xf numFmtId="4" fontId="180" fillId="0" borderId="71" xfId="0" applyNumberFormat="1" applyFont="1" applyFill="1" applyBorder="1" applyAlignment="1" applyProtection="1">
      <alignment horizontal="right" vertical="center"/>
    </xf>
    <xf numFmtId="3" fontId="180" fillId="0" borderId="0" xfId="0" applyNumberFormat="1" applyFont="1" applyFill="1" applyBorder="1" applyAlignment="1" applyProtection="1">
      <alignment horizontal="center" vertical="center"/>
    </xf>
    <xf numFmtId="0" fontId="180" fillId="8" borderId="72" xfId="0" applyFont="1" applyFill="1" applyBorder="1" applyAlignment="1" applyProtection="1">
      <alignment horizontal="center" vertical="center" wrapText="1"/>
    </xf>
    <xf numFmtId="0" fontId="180" fillId="8" borderId="69" xfId="0" applyFont="1" applyFill="1" applyBorder="1" applyAlignment="1" applyProtection="1">
      <alignment horizontal="center" vertical="center"/>
    </xf>
    <xf numFmtId="0" fontId="180" fillId="8" borderId="70" xfId="0" applyFont="1" applyFill="1" applyBorder="1" applyAlignment="1" applyProtection="1">
      <alignment horizontal="left" vertical="center"/>
    </xf>
    <xf numFmtId="0" fontId="180" fillId="8" borderId="73" xfId="0" applyFont="1" applyFill="1" applyBorder="1" applyAlignment="1" applyProtection="1">
      <alignment horizontal="left" vertical="center"/>
    </xf>
    <xf numFmtId="0" fontId="8" fillId="0" borderId="0" xfId="17" applyFont="1" applyBorder="1" applyAlignment="1" applyProtection="1">
      <alignment horizontal="center" vertical="center"/>
    </xf>
    <xf numFmtId="0" fontId="180" fillId="8" borderId="71" xfId="0" applyFont="1" applyFill="1" applyBorder="1" applyAlignment="1" applyProtection="1">
      <alignment horizontal="center" vertical="center"/>
    </xf>
    <xf numFmtId="3" fontId="180" fillId="8" borderId="74" xfId="0" applyNumberFormat="1" applyFont="1" applyFill="1" applyBorder="1" applyAlignment="1" applyProtection="1">
      <alignment horizontal="center" vertical="center"/>
    </xf>
    <xf numFmtId="0" fontId="180" fillId="8" borderId="71" xfId="0" applyFont="1" applyFill="1" applyBorder="1" applyAlignment="1" applyProtection="1">
      <alignment horizontal="center" vertical="center" wrapText="1"/>
    </xf>
    <xf numFmtId="0" fontId="179" fillId="8" borderId="69" xfId="0" applyFont="1" applyFill="1" applyBorder="1" applyAlignment="1" applyProtection="1">
      <alignment horizontal="left" vertical="center"/>
    </xf>
    <xf numFmtId="0" fontId="183" fillId="80" borderId="72" xfId="0" applyFont="1" applyFill="1" applyBorder="1" applyAlignment="1" applyProtection="1">
      <alignment horizontal="right" vertical="center" wrapText="1"/>
    </xf>
    <xf numFmtId="3" fontId="179" fillId="0" borderId="71" xfId="0" applyNumberFormat="1" applyFont="1" applyFill="1" applyBorder="1" applyAlignment="1" applyProtection="1">
      <alignment horizontal="right" vertical="center"/>
    </xf>
    <xf numFmtId="3" fontId="180" fillId="0" borderId="71" xfId="0" applyNumberFormat="1" applyFont="1" applyFill="1" applyBorder="1" applyAlignment="1" applyProtection="1">
      <alignment horizontal="center" vertical="center"/>
    </xf>
    <xf numFmtId="3" fontId="180" fillId="0" borderId="71" xfId="0" applyNumberFormat="1" applyFont="1" applyFill="1" applyBorder="1" applyAlignment="1" applyProtection="1">
      <alignment horizontal="right" vertical="center"/>
    </xf>
    <xf numFmtId="167" fontId="180" fillId="0" borderId="71" xfId="0" applyNumberFormat="1" applyFont="1" applyFill="1" applyBorder="1" applyAlignment="1" applyProtection="1">
      <alignment horizontal="center" vertical="center"/>
    </xf>
    <xf numFmtId="167" fontId="179" fillId="0" borderId="71" xfId="0" applyNumberFormat="1" applyFont="1" applyFill="1" applyBorder="1" applyAlignment="1" applyProtection="1">
      <alignment horizontal="right" vertical="center"/>
    </xf>
    <xf numFmtId="3" fontId="186" fillId="0" borderId="71" xfId="0" applyNumberFormat="1" applyFont="1" applyFill="1" applyBorder="1" applyAlignment="1" applyProtection="1">
      <alignment horizontal="center" vertical="center"/>
    </xf>
    <xf numFmtId="167" fontId="179" fillId="0" borderId="71" xfId="0" applyNumberFormat="1" applyFont="1" applyFill="1" applyBorder="1" applyAlignment="1" applyProtection="1">
      <alignment horizontal="center" vertical="center"/>
    </xf>
    <xf numFmtId="0" fontId="187" fillId="0" borderId="0" xfId="0" applyFont="1"/>
    <xf numFmtId="0" fontId="187" fillId="0" borderId="64" xfId="0" applyFont="1" applyBorder="1" applyProtection="1"/>
    <xf numFmtId="0" fontId="188" fillId="0" borderId="0" xfId="17" applyFont="1" applyBorder="1" applyAlignment="1" applyProtection="1">
      <alignment horizontal="center" vertical="center"/>
    </xf>
    <xf numFmtId="0" fontId="187" fillId="0" borderId="67" xfId="0" applyFont="1" applyBorder="1" applyProtection="1"/>
    <xf numFmtId="4" fontId="180" fillId="0" borderId="71" xfId="0" applyNumberFormat="1" applyFont="1" applyFill="1" applyBorder="1" applyAlignment="1" applyProtection="1">
      <alignment horizontal="center" vertical="center"/>
    </xf>
    <xf numFmtId="0" fontId="190" fillId="0" borderId="0" xfId="17" applyFont="1" applyBorder="1" applyAlignment="1" applyProtection="1">
      <alignment wrapText="1"/>
    </xf>
    <xf numFmtId="0" fontId="7" fillId="0" borderId="0" xfId="17" applyFont="1" applyBorder="1" applyAlignment="1" applyProtection="1">
      <alignment horizontal="right" wrapText="1"/>
    </xf>
    <xf numFmtId="0" fontId="186" fillId="8" borderId="69" xfId="0" applyFont="1" applyFill="1" applyBorder="1" applyAlignment="1" applyProtection="1">
      <alignment horizontal="left" vertical="center"/>
    </xf>
    <xf numFmtId="0" fontId="179" fillId="0" borderId="75" xfId="0" applyFont="1" applyBorder="1" applyProtection="1"/>
    <xf numFmtId="0" fontId="179" fillId="0" borderId="76" xfId="0" applyFont="1" applyBorder="1" applyProtection="1"/>
    <xf numFmtId="0" fontId="179" fillId="0" borderId="77" xfId="0" applyFont="1" applyBorder="1" applyProtection="1"/>
    <xf numFmtId="0" fontId="179" fillId="0" borderId="0" xfId="0" applyFont="1" applyBorder="1"/>
    <xf numFmtId="0" fontId="179" fillId="7" borderId="0" xfId="0" applyFont="1" applyFill="1" applyBorder="1" applyProtection="1"/>
    <xf numFmtId="0" fontId="181" fillId="7" borderId="0" xfId="0" applyFont="1" applyFill="1" applyBorder="1" applyProtection="1"/>
    <xf numFmtId="3" fontId="182" fillId="7" borderId="68" xfId="0" applyNumberFormat="1" applyFont="1" applyFill="1" applyBorder="1" applyAlignment="1" applyProtection="1">
      <alignment horizontal="left" vertical="center"/>
    </xf>
    <xf numFmtId="3" fontId="181" fillId="7" borderId="68" xfId="0" applyNumberFormat="1" applyFont="1" applyFill="1" applyBorder="1" applyAlignment="1" applyProtection="1">
      <alignment horizontal="left" vertical="center"/>
    </xf>
    <xf numFmtId="3" fontId="180" fillId="7" borderId="0" xfId="0" applyNumberFormat="1" applyFont="1" applyFill="1" applyBorder="1" applyAlignment="1" applyProtection="1">
      <alignment horizontal="center" vertical="center"/>
    </xf>
    <xf numFmtId="217" fontId="181" fillId="7" borderId="0" xfId="0" applyNumberFormat="1" applyFont="1" applyFill="1" applyBorder="1" applyProtection="1"/>
    <xf numFmtId="3" fontId="193" fillId="0" borderId="71" xfId="0" applyNumberFormat="1" applyFont="1" applyFill="1" applyBorder="1" applyAlignment="1" applyProtection="1">
      <alignment horizontal="right" vertical="center"/>
      <protection locked="0"/>
    </xf>
    <xf numFmtId="0" fontId="15" fillId="3" borderId="3" xfId="0" applyFont="1" applyFill="1" applyBorder="1" applyAlignment="1">
      <alignment horizontal="center" wrapText="1"/>
    </xf>
    <xf numFmtId="0" fontId="15" fillId="3" borderId="6" xfId="0" applyFont="1" applyFill="1" applyBorder="1" applyAlignment="1">
      <alignment horizontal="center" wrapText="1"/>
    </xf>
    <xf numFmtId="0" fontId="15" fillId="3" borderId="5" xfId="0" applyFont="1" applyFill="1" applyBorder="1" applyAlignment="1">
      <alignment horizontal="center" wrapText="1"/>
    </xf>
    <xf numFmtId="0" fontId="15" fillId="79" borderId="3" xfId="1283" applyFont="1" applyFill="1" applyBorder="1" applyAlignment="1">
      <alignment horizontal="left" vertical="center" indent="4"/>
    </xf>
    <xf numFmtId="0" fontId="184" fillId="79" borderId="5" xfId="1283" applyFont="1" applyFill="1" applyBorder="1" applyAlignment="1"/>
    <xf numFmtId="218" fontId="184" fillId="79" borderId="7" xfId="1" applyNumberFormat="1" applyFont="1" applyFill="1" applyBorder="1"/>
    <xf numFmtId="218" fontId="184" fillId="79" borderId="6" xfId="1" applyNumberFormat="1" applyFont="1" applyFill="1" applyBorder="1"/>
    <xf numFmtId="218" fontId="184" fillId="79" borderId="5" xfId="1" applyNumberFormat="1" applyFont="1" applyFill="1" applyBorder="1"/>
    <xf numFmtId="9" fontId="184" fillId="4" borderId="11" xfId="4" applyFont="1" applyFill="1" applyBorder="1" applyAlignment="1"/>
    <xf numFmtId="9" fontId="184" fillId="4" borderId="12" xfId="4" applyFont="1" applyFill="1" applyBorder="1" applyAlignment="1"/>
    <xf numFmtId="0" fontId="15" fillId="8" borderId="3" xfId="1283" applyFont="1" applyFill="1" applyBorder="1" applyAlignment="1">
      <alignment vertical="center"/>
    </xf>
    <xf numFmtId="0" fontId="184" fillId="8" borderId="4" xfId="1283" applyFont="1" applyFill="1" applyBorder="1"/>
    <xf numFmtId="168" fontId="15" fillId="8" borderId="7" xfId="1283" applyNumberFormat="1" applyFont="1" applyFill="1" applyBorder="1"/>
    <xf numFmtId="168" fontId="15" fillId="8" borderId="6" xfId="1283" applyNumberFormat="1" applyFont="1" applyFill="1" applyBorder="1"/>
    <xf numFmtId="3" fontId="15" fillId="8" borderId="6" xfId="1283" applyNumberFormat="1" applyFont="1" applyFill="1" applyBorder="1"/>
    <xf numFmtId="3" fontId="15" fillId="8" borderId="21" xfId="1283" applyNumberFormat="1" applyFont="1" applyFill="1" applyBorder="1"/>
    <xf numFmtId="168" fontId="184" fillId="4" borderId="11" xfId="1" applyNumberFormat="1" applyFont="1" applyFill="1" applyBorder="1"/>
    <xf numFmtId="3" fontId="184" fillId="4" borderId="11" xfId="1" applyNumberFormat="1" applyFont="1" applyFill="1" applyBorder="1"/>
    <xf numFmtId="3" fontId="184" fillId="4" borderId="12" xfId="1" applyNumberFormat="1" applyFont="1" applyFill="1" applyBorder="1"/>
    <xf numFmtId="9" fontId="197" fillId="4" borderId="12" xfId="4" applyFont="1" applyFill="1" applyBorder="1" applyAlignment="1"/>
    <xf numFmtId="167" fontId="184" fillId="4" borderId="12" xfId="4" applyNumberFormat="1" applyFont="1" applyFill="1" applyBorder="1"/>
    <xf numFmtId="167" fontId="184" fillId="4" borderId="13" xfId="14" applyNumberFormat="1" applyFont="1" applyFill="1" applyBorder="1"/>
    <xf numFmtId="167" fontId="184" fillId="4" borderId="11" xfId="14" applyNumberFormat="1" applyFont="1" applyFill="1" applyBorder="1"/>
    <xf numFmtId="3" fontId="4" fillId="7" borderId="14" xfId="1287" applyNumberFormat="1" applyFont="1" applyFill="1" applyBorder="1" applyAlignment="1"/>
    <xf numFmtId="3" fontId="4" fillId="69" borderId="16" xfId="1287" applyNumberFormat="1" applyFont="1" applyFill="1" applyBorder="1" applyAlignment="1"/>
    <xf numFmtId="3" fontId="4" fillId="69" borderId="28" xfId="1287" applyNumberFormat="1" applyFont="1" applyFill="1" applyBorder="1" applyAlignment="1"/>
    <xf numFmtId="3" fontId="4" fillId="69" borderId="1" xfId="1287" applyNumberFormat="1" applyFont="1" applyFill="1" applyBorder="1" applyAlignment="1"/>
    <xf numFmtId="3" fontId="4" fillId="7" borderId="11" xfId="1287" applyNumberFormat="1" applyFont="1" applyFill="1" applyBorder="1" applyAlignment="1"/>
    <xf numFmtId="3" fontId="4" fillId="69" borderId="11" xfId="1287" applyNumberFormat="1" applyFont="1" applyFill="1" applyBorder="1" applyAlignment="1"/>
    <xf numFmtId="3" fontId="4" fillId="69" borderId="18" xfId="1287" applyNumberFormat="1" applyFont="1" applyFill="1" applyBorder="1" applyAlignment="1"/>
    <xf numFmtId="3" fontId="4" fillId="69" borderId="25" xfId="1287" applyNumberFormat="1" applyFont="1" applyFill="1" applyBorder="1" applyAlignment="1"/>
    <xf numFmtId="3" fontId="4" fillId="69" borderId="6" xfId="1287" applyNumberFormat="1" applyFont="1" applyFill="1" applyBorder="1" applyAlignment="1"/>
    <xf numFmtId="3" fontId="4" fillId="69" borderId="21" xfId="1287" applyNumberFormat="1" applyFont="1" applyFill="1" applyBorder="1" applyAlignment="1"/>
    <xf numFmtId="3" fontId="4" fillId="69" borderId="22" xfId="1287" applyNumberFormat="1" applyFont="1" applyFill="1" applyBorder="1" applyAlignment="1"/>
    <xf numFmtId="3" fontId="4" fillId="7" borderId="25" xfId="1287" applyNumberFormat="1" applyFont="1" applyFill="1" applyBorder="1" applyAlignment="1"/>
    <xf numFmtId="0" fontId="4" fillId="7" borderId="25" xfId="1287" applyFont="1" applyFill="1" applyBorder="1" applyAlignment="1">
      <alignment horizontal="left" indent="1"/>
    </xf>
    <xf numFmtId="3" fontId="4" fillId="69" borderId="14" xfId="1287" applyNumberFormat="1" applyFont="1" applyFill="1" applyBorder="1" applyAlignment="1"/>
    <xf numFmtId="3" fontId="4" fillId="69" borderId="13" xfId="1287" applyNumberFormat="1" applyFont="1" applyFill="1" applyBorder="1" applyAlignment="1"/>
    <xf numFmtId="3" fontId="4" fillId="7" borderId="16" xfId="1287" applyNumberFormat="1" applyFont="1" applyFill="1" applyBorder="1" applyAlignment="1"/>
    <xf numFmtId="3" fontId="4" fillId="7" borderId="18" xfId="1287" applyNumberFormat="1" applyFont="1" applyFill="1" applyBorder="1" applyAlignment="1"/>
    <xf numFmtId="3" fontId="4" fillId="69" borderId="24" xfId="1287" applyNumberFormat="1" applyFont="1" applyFill="1" applyBorder="1" applyAlignment="1"/>
    <xf numFmtId="3" fontId="4" fillId="69" borderId="23" xfId="1287" applyNumberFormat="1" applyFont="1" applyFill="1" applyBorder="1" applyAlignment="1"/>
    <xf numFmtId="3" fontId="4" fillId="69" borderId="7" xfId="1287" applyNumberFormat="1" applyFont="1" applyFill="1" applyBorder="1" applyAlignment="1"/>
    <xf numFmtId="3" fontId="4" fillId="69" borderId="2" xfId="1287" applyNumberFormat="1" applyFont="1" applyFill="1" applyBorder="1" applyAlignment="1"/>
    <xf numFmtId="168" fontId="4" fillId="69" borderId="28" xfId="1287" applyNumberFormat="1" applyFont="1" applyFill="1" applyBorder="1" applyAlignment="1"/>
    <xf numFmtId="168" fontId="4" fillId="69" borderId="18" xfId="1287" applyNumberFormat="1" applyFont="1" applyFill="1" applyBorder="1" applyAlignment="1"/>
    <xf numFmtId="3" fontId="3" fillId="69" borderId="61" xfId="1287" applyNumberFormat="1" applyFont="1" applyFill="1" applyBorder="1" applyAlignment="1"/>
    <xf numFmtId="3" fontId="3" fillId="69" borderId="6" xfId="1287" applyNumberFormat="1" applyFont="1" applyFill="1" applyBorder="1" applyAlignment="1"/>
    <xf numFmtId="3" fontId="4" fillId="69" borderId="8" xfId="1287" applyNumberFormat="1" applyFont="1" applyFill="1" applyBorder="1" applyAlignment="1"/>
    <xf numFmtId="3" fontId="4" fillId="69" borderId="17" xfId="1287" applyNumberFormat="1" applyFont="1" applyFill="1" applyBorder="1" applyAlignment="1"/>
    <xf numFmtId="3" fontId="4" fillId="69" borderId="19" xfId="1287" applyNumberFormat="1" applyFont="1" applyFill="1" applyBorder="1" applyAlignment="1"/>
    <xf numFmtId="168" fontId="4" fillId="69" borderId="30" xfId="1287" applyNumberFormat="1" applyFont="1" applyFill="1" applyBorder="1" applyAlignment="1"/>
    <xf numFmtId="3" fontId="3" fillId="69" borderId="22" xfId="1287" applyNumberFormat="1" applyFont="1" applyFill="1" applyBorder="1" applyAlignment="1"/>
    <xf numFmtId="3" fontId="3" fillId="69" borderId="63" xfId="1287" applyNumberFormat="1" applyFont="1" applyFill="1" applyBorder="1" applyAlignment="1"/>
    <xf numFmtId="3" fontId="3" fillId="69" borderId="7" xfId="1287" applyNumberFormat="1" applyFont="1" applyFill="1" applyBorder="1" applyAlignment="1"/>
    <xf numFmtId="3" fontId="3" fillId="69" borderId="21" xfId="1287" applyNumberFormat="1" applyFont="1" applyFill="1" applyBorder="1" applyAlignment="1"/>
    <xf numFmtId="3" fontId="4" fillId="69" borderId="1" xfId="3" applyNumberFormat="1" applyFont="1" applyFill="1" applyBorder="1" applyAlignment="1"/>
    <xf numFmtId="3" fontId="4" fillId="69" borderId="25" xfId="3" applyNumberFormat="1" applyFont="1" applyFill="1" applyBorder="1" applyAlignment="1"/>
    <xf numFmtId="3" fontId="4" fillId="69" borderId="2" xfId="3" applyNumberFormat="1" applyFont="1" applyFill="1" applyBorder="1" applyAlignment="1"/>
    <xf numFmtId="0" fontId="11" fillId="7" borderId="0" xfId="9" applyFont="1" applyFill="1"/>
    <xf numFmtId="0" fontId="179" fillId="7" borderId="0" xfId="0" applyFont="1" applyFill="1"/>
    <xf numFmtId="0" fontId="15" fillId="7" borderId="0" xfId="1283" applyFont="1" applyFill="1" applyAlignment="1">
      <alignment horizontal="center"/>
    </xf>
    <xf numFmtId="0" fontId="184" fillId="7" borderId="0" xfId="1283" applyFont="1" applyFill="1"/>
    <xf numFmtId="0" fontId="194" fillId="7" borderId="0" xfId="1283" applyFont="1" applyFill="1" applyAlignment="1">
      <alignment horizontal="right"/>
    </xf>
    <xf numFmtId="0" fontId="15" fillId="7" borderId="1" xfId="1283" applyFont="1" applyFill="1" applyBorder="1"/>
    <xf numFmtId="0" fontId="184" fillId="7" borderId="0" xfId="1283" applyFont="1" applyFill="1" applyBorder="1"/>
    <xf numFmtId="0" fontId="7" fillId="7" borderId="0" xfId="0" applyFont="1" applyFill="1"/>
    <xf numFmtId="0" fontId="15" fillId="7" borderId="25" xfId="1283" applyFont="1" applyFill="1" applyBorder="1"/>
    <xf numFmtId="0" fontId="15" fillId="7" borderId="2" xfId="1283" applyFont="1" applyFill="1" applyBorder="1"/>
    <xf numFmtId="0" fontId="15" fillId="7" borderId="0" xfId="1283" applyFont="1" applyFill="1" applyBorder="1" applyAlignment="1"/>
    <xf numFmtId="218" fontId="15" fillId="7" borderId="0" xfId="1" applyNumberFormat="1" applyFont="1" applyFill="1" applyBorder="1"/>
    <xf numFmtId="0" fontId="179" fillId="7" borderId="0" xfId="0" applyFont="1" applyFill="1" applyBorder="1"/>
    <xf numFmtId="0" fontId="15" fillId="7" borderId="19" xfId="1283" applyFont="1" applyFill="1" applyBorder="1"/>
    <xf numFmtId="0" fontId="15" fillId="7" borderId="20" xfId="1283" applyFont="1" applyFill="1" applyBorder="1"/>
    <xf numFmtId="168" fontId="15" fillId="7" borderId="7" xfId="1283" applyNumberFormat="1" applyFont="1" applyFill="1" applyBorder="1"/>
    <xf numFmtId="168" fontId="15" fillId="7" borderId="6" xfId="1283" applyNumberFormat="1" applyFont="1" applyFill="1" applyBorder="1"/>
    <xf numFmtId="168" fontId="15" fillId="7" borderId="21" xfId="1283" applyNumberFormat="1" applyFont="1" applyFill="1" applyBorder="1"/>
    <xf numFmtId="0" fontId="184" fillId="7" borderId="8" xfId="1283" applyFont="1" applyFill="1" applyBorder="1"/>
    <xf numFmtId="0" fontId="184" fillId="7" borderId="9" xfId="1283" applyFont="1" applyFill="1" applyBorder="1"/>
    <xf numFmtId="168" fontId="184" fillId="7" borderId="13" xfId="1283" applyNumberFormat="1" applyFont="1" applyFill="1" applyBorder="1"/>
    <xf numFmtId="168" fontId="184" fillId="7" borderId="11" xfId="1" applyNumberFormat="1" applyFont="1" applyFill="1" applyBorder="1"/>
    <xf numFmtId="168" fontId="184" fillId="7" borderId="12" xfId="1" applyNumberFormat="1" applyFont="1" applyFill="1" applyBorder="1"/>
    <xf numFmtId="0" fontId="184" fillId="7" borderId="17" xfId="1283" applyFont="1" applyFill="1" applyBorder="1" applyAlignment="1"/>
    <xf numFmtId="0" fontId="184" fillId="7" borderId="12" xfId="1283" applyFont="1" applyFill="1" applyBorder="1" applyAlignment="1"/>
    <xf numFmtId="171" fontId="184" fillId="7" borderId="13" xfId="1" applyNumberFormat="1" applyFont="1" applyFill="1" applyBorder="1"/>
    <xf numFmtId="0" fontId="184" fillId="7" borderId="17" xfId="1283" applyFont="1" applyFill="1" applyBorder="1"/>
    <xf numFmtId="0" fontId="184" fillId="7" borderId="12" xfId="1283" applyFont="1" applyFill="1" applyBorder="1"/>
    <xf numFmtId="171" fontId="184" fillId="7" borderId="11" xfId="1283" applyNumberFormat="1" applyFont="1" applyFill="1" applyBorder="1"/>
    <xf numFmtId="171" fontId="184" fillId="7" borderId="12" xfId="4" applyNumberFormat="1" applyFont="1" applyFill="1" applyBorder="1"/>
    <xf numFmtId="0" fontId="184" fillId="7" borderId="19" xfId="1283" applyFont="1" applyFill="1" applyBorder="1"/>
    <xf numFmtId="0" fontId="184" fillId="7" borderId="20" xfId="1283" applyFont="1" applyFill="1" applyBorder="1"/>
    <xf numFmtId="167" fontId="184" fillId="7" borderId="13" xfId="14" applyNumberFormat="1" applyFont="1" applyFill="1" applyBorder="1"/>
    <xf numFmtId="167" fontId="184" fillId="7" borderId="11" xfId="14" applyNumberFormat="1" applyFont="1" applyFill="1" applyBorder="1"/>
    <xf numFmtId="4" fontId="184" fillId="7" borderId="11" xfId="1283" applyNumberFormat="1" applyFont="1" applyFill="1" applyBorder="1"/>
    <xf numFmtId="167" fontId="184" fillId="7" borderId="12" xfId="4" applyNumberFormat="1" applyFont="1" applyFill="1" applyBorder="1"/>
    <xf numFmtId="168" fontId="184" fillId="7" borderId="6" xfId="1283" applyNumberFormat="1" applyFont="1" applyFill="1" applyBorder="1"/>
    <xf numFmtId="168" fontId="184" fillId="7" borderId="21" xfId="1283" applyNumberFormat="1" applyFont="1" applyFill="1" applyBorder="1"/>
    <xf numFmtId="0" fontId="184" fillId="7" borderId="8" xfId="1283" applyFont="1" applyFill="1" applyBorder="1" applyAlignment="1">
      <alignment vertical="center"/>
    </xf>
    <xf numFmtId="0" fontId="184" fillId="7" borderId="9" xfId="1283" applyFont="1" applyFill="1" applyBorder="1" applyAlignment="1">
      <alignment vertical="center"/>
    </xf>
    <xf numFmtId="168" fontId="184" fillId="7" borderId="14" xfId="1283" applyNumberFormat="1" applyFont="1" applyFill="1" applyBorder="1"/>
    <xf numFmtId="168" fontId="184" fillId="7" borderId="16" xfId="1283" applyNumberFormat="1" applyFont="1" applyFill="1" applyBorder="1"/>
    <xf numFmtId="3" fontId="184" fillId="7" borderId="16" xfId="1283" applyNumberFormat="1" applyFont="1" applyFill="1" applyBorder="1"/>
    <xf numFmtId="3" fontId="184" fillId="7" borderId="9" xfId="1283" applyNumberFormat="1" applyFont="1" applyFill="1" applyBorder="1"/>
    <xf numFmtId="0" fontId="184" fillId="7" borderId="17" xfId="1283" applyFont="1" applyFill="1" applyBorder="1" applyAlignment="1">
      <alignment vertical="center"/>
    </xf>
    <xf numFmtId="0" fontId="184" fillId="7" borderId="12" xfId="1283" applyFont="1" applyFill="1" applyBorder="1" applyAlignment="1">
      <alignment vertical="center"/>
    </xf>
    <xf numFmtId="168" fontId="184" fillId="7" borderId="11" xfId="1283" applyNumberFormat="1" applyFont="1" applyFill="1" applyBorder="1"/>
    <xf numFmtId="3" fontId="184" fillId="7" borderId="11" xfId="1283" applyNumberFormat="1" applyFont="1" applyFill="1" applyBorder="1"/>
    <xf numFmtId="3" fontId="184" fillId="7" borderId="12" xfId="1283" applyNumberFormat="1" applyFont="1" applyFill="1" applyBorder="1"/>
    <xf numFmtId="0" fontId="15" fillId="7" borderId="3" xfId="1283" applyFont="1" applyFill="1" applyBorder="1"/>
    <xf numFmtId="0" fontId="15" fillId="7" borderId="5" xfId="1283" applyFont="1" applyFill="1" applyBorder="1"/>
    <xf numFmtId="0" fontId="184" fillId="7" borderId="17" xfId="1283" applyFont="1" applyFill="1" applyBorder="1" applyAlignment="1">
      <alignment horizontal="left"/>
    </xf>
    <xf numFmtId="0" fontId="184" fillId="7" borderId="12" xfId="1283" applyFont="1" applyFill="1" applyBorder="1" applyAlignment="1">
      <alignment horizontal="left"/>
    </xf>
    <xf numFmtId="9" fontId="184" fillId="7" borderId="11" xfId="4" applyFont="1" applyFill="1" applyBorder="1" applyAlignment="1"/>
    <xf numFmtId="9" fontId="184" fillId="7" borderId="12" xfId="4" applyFont="1" applyFill="1" applyBorder="1" applyAlignment="1"/>
    <xf numFmtId="168" fontId="184" fillId="7" borderId="10" xfId="1283" applyNumberFormat="1" applyFont="1" applyFill="1" applyBorder="1"/>
    <xf numFmtId="168" fontId="184" fillId="7" borderId="12" xfId="1283" applyNumberFormat="1" applyFont="1" applyFill="1" applyBorder="1"/>
    <xf numFmtId="0" fontId="184" fillId="7" borderId="19" xfId="1283" applyFont="1" applyFill="1" applyBorder="1" applyAlignment="1">
      <alignment horizontal="left"/>
    </xf>
    <xf numFmtId="0" fontId="184" fillId="7" borderId="20" xfId="1283" applyFont="1" applyFill="1" applyBorder="1" applyAlignment="1">
      <alignment horizontal="left"/>
    </xf>
    <xf numFmtId="167" fontId="184" fillId="7" borderId="23" xfId="4" applyNumberFormat="1" applyFont="1" applyFill="1" applyBorder="1" applyAlignment="1"/>
    <xf numFmtId="9" fontId="184" fillId="7" borderId="23" xfId="4" applyFont="1" applyFill="1" applyBorder="1" applyAlignment="1"/>
    <xf numFmtId="9" fontId="197" fillId="7" borderId="20" xfId="4" applyFont="1" applyFill="1" applyBorder="1" applyAlignment="1"/>
    <xf numFmtId="0" fontId="184" fillId="7" borderId="14" xfId="1283" applyFont="1" applyFill="1" applyBorder="1" applyAlignment="1">
      <alignment horizontal="left"/>
    </xf>
    <xf numFmtId="0" fontId="184" fillId="7" borderId="28" xfId="1283" applyFont="1" applyFill="1" applyBorder="1" applyAlignment="1">
      <alignment horizontal="left"/>
    </xf>
    <xf numFmtId="3" fontId="184" fillId="7" borderId="16" xfId="1" applyNumberFormat="1" applyFont="1" applyFill="1" applyBorder="1"/>
    <xf numFmtId="3" fontId="184" fillId="7" borderId="28" xfId="1" applyNumberFormat="1" applyFont="1" applyFill="1" applyBorder="1"/>
    <xf numFmtId="0" fontId="184" fillId="7" borderId="13" xfId="1283" applyFont="1" applyFill="1" applyBorder="1" applyAlignment="1">
      <alignment horizontal="left"/>
    </xf>
    <xf numFmtId="0" fontId="184" fillId="7" borderId="18" xfId="1283" applyFont="1" applyFill="1" applyBorder="1" applyAlignment="1">
      <alignment horizontal="left"/>
    </xf>
    <xf numFmtId="168" fontId="184" fillId="7" borderId="11" xfId="1283" quotePrefix="1" applyNumberFormat="1" applyFont="1" applyFill="1" applyBorder="1"/>
    <xf numFmtId="3" fontId="184" fillId="7" borderId="11" xfId="1" applyNumberFormat="1" applyFont="1" applyFill="1" applyBorder="1"/>
    <xf numFmtId="3" fontId="184" fillId="7" borderId="18" xfId="1" applyNumberFormat="1" applyFont="1" applyFill="1" applyBorder="1"/>
    <xf numFmtId="9" fontId="197" fillId="7" borderId="12" xfId="4" applyFont="1" applyFill="1" applyBorder="1" applyAlignment="1"/>
    <xf numFmtId="3" fontId="184" fillId="7" borderId="12" xfId="1" applyNumberFormat="1" applyFont="1" applyFill="1" applyBorder="1"/>
    <xf numFmtId="168" fontId="15" fillId="7" borderId="61" xfId="1283" applyNumberFormat="1" applyFont="1" applyFill="1" applyBorder="1"/>
    <xf numFmtId="168" fontId="15" fillId="7" borderId="5" xfId="1283" applyNumberFormat="1" applyFont="1" applyFill="1" applyBorder="1"/>
    <xf numFmtId="0" fontId="8" fillId="7" borderId="0" xfId="0" applyFont="1" applyFill="1"/>
    <xf numFmtId="219" fontId="15" fillId="7" borderId="0" xfId="1" applyNumberFormat="1" applyFont="1" applyFill="1" applyBorder="1"/>
    <xf numFmtId="3" fontId="15" fillId="7" borderId="6" xfId="1283" applyNumberFormat="1" applyFont="1" applyFill="1" applyBorder="1"/>
    <xf numFmtId="3" fontId="15" fillId="7" borderId="5" xfId="1283" applyNumberFormat="1" applyFont="1" applyFill="1" applyBorder="1"/>
    <xf numFmtId="0" fontId="180" fillId="7" borderId="0" xfId="0" applyFont="1" applyFill="1"/>
    <xf numFmtId="168" fontId="184" fillId="7" borderId="7" xfId="1283" applyNumberFormat="1" applyFont="1" applyFill="1" applyBorder="1"/>
    <xf numFmtId="43" fontId="184" fillId="7" borderId="16" xfId="1" applyFont="1" applyFill="1" applyBorder="1"/>
    <xf numFmtId="43" fontId="184" fillId="7" borderId="9" xfId="1" applyFont="1" applyFill="1" applyBorder="1"/>
    <xf numFmtId="0" fontId="15" fillId="7" borderId="3" xfId="1283" applyFont="1" applyFill="1" applyBorder="1" applyAlignment="1">
      <alignment vertical="center"/>
    </xf>
    <xf numFmtId="0" fontId="184" fillId="7" borderId="5" xfId="1283" applyFont="1" applyFill="1" applyBorder="1"/>
    <xf numFmtId="3" fontId="184" fillId="7" borderId="6" xfId="1283" applyNumberFormat="1" applyFont="1" applyFill="1" applyBorder="1"/>
    <xf numFmtId="3" fontId="184" fillId="7" borderId="5" xfId="1283" applyNumberFormat="1" applyFont="1" applyFill="1" applyBorder="1"/>
    <xf numFmtId="0" fontId="184" fillId="7" borderId="8" xfId="1283" applyFont="1" applyFill="1" applyBorder="1" applyAlignment="1">
      <alignment horizontal="left"/>
    </xf>
    <xf numFmtId="0" fontId="184" fillId="7" borderId="9" xfId="1283" applyFont="1" applyFill="1" applyBorder="1" applyAlignment="1">
      <alignment horizontal="left"/>
    </xf>
    <xf numFmtId="3" fontId="184" fillId="7" borderId="28" xfId="1283" applyNumberFormat="1" applyFont="1" applyFill="1" applyBorder="1"/>
    <xf numFmtId="3" fontId="184" fillId="7" borderId="18" xfId="1283" applyNumberFormat="1" applyFont="1" applyFill="1" applyBorder="1"/>
    <xf numFmtId="0" fontId="15" fillId="7" borderId="3" xfId="1283" applyFont="1" applyFill="1" applyBorder="1" applyAlignment="1">
      <alignment horizontal="left"/>
    </xf>
    <xf numFmtId="0" fontId="15" fillId="7" borderId="5" xfId="1283" applyFont="1" applyFill="1" applyBorder="1" applyAlignment="1">
      <alignment horizontal="left"/>
    </xf>
    <xf numFmtId="3" fontId="15" fillId="7" borderId="21" xfId="1283" applyNumberFormat="1" applyFont="1" applyFill="1" applyBorder="1"/>
    <xf numFmtId="0" fontId="15" fillId="7" borderId="0" xfId="1283" applyFont="1" applyFill="1" applyBorder="1" applyAlignment="1">
      <alignment horizontal="left"/>
    </xf>
    <xf numFmtId="168" fontId="15" fillId="7" borderId="0" xfId="1283" applyNumberFormat="1" applyFont="1" applyFill="1" applyBorder="1"/>
    <xf numFmtId="3" fontId="15" fillId="7" borderId="0" xfId="1283" applyNumberFormat="1" applyFont="1" applyFill="1" applyBorder="1"/>
    <xf numFmtId="0" fontId="15" fillId="7" borderId="0" xfId="1283" applyFont="1" applyFill="1" applyBorder="1" applyAlignment="1">
      <alignment vertical="center"/>
    </xf>
    <xf numFmtId="3" fontId="184" fillId="7" borderId="0" xfId="1283" applyNumberFormat="1" applyFont="1" applyFill="1" applyBorder="1"/>
    <xf numFmtId="0" fontId="15" fillId="7" borderId="8" xfId="1283" applyFont="1" applyFill="1" applyBorder="1" applyAlignment="1">
      <alignment vertical="center"/>
    </xf>
    <xf numFmtId="0" fontId="15" fillId="7" borderId="9" xfId="1283" applyFont="1" applyFill="1" applyBorder="1" applyAlignment="1">
      <alignment vertical="center"/>
    </xf>
    <xf numFmtId="0" fontId="15" fillId="7" borderId="0" xfId="1283" applyFont="1" applyFill="1" applyBorder="1"/>
    <xf numFmtId="4" fontId="15" fillId="7" borderId="0" xfId="1283" applyNumberFormat="1" applyFont="1" applyFill="1" applyBorder="1"/>
    <xf numFmtId="0" fontId="201" fillId="7" borderId="0" xfId="1283" applyFont="1" applyFill="1"/>
    <xf numFmtId="43" fontId="15" fillId="7" borderId="0" xfId="1" applyFont="1" applyFill="1" applyBorder="1"/>
    <xf numFmtId="0" fontId="201" fillId="7" borderId="0" xfId="1283" applyFont="1" applyFill="1" applyAlignment="1"/>
    <xf numFmtId="168" fontId="184" fillId="4" borderId="13" xfId="1283" applyNumberFormat="1" applyFont="1" applyFill="1" applyBorder="1"/>
    <xf numFmtId="168" fontId="184" fillId="4" borderId="11" xfId="1283" applyNumberFormat="1" applyFont="1" applyFill="1" applyBorder="1"/>
    <xf numFmtId="3" fontId="184" fillId="4" borderId="11" xfId="1283" applyNumberFormat="1" applyFont="1" applyFill="1" applyBorder="1"/>
    <xf numFmtId="3" fontId="184" fillId="4" borderId="12" xfId="1283" applyNumberFormat="1" applyFont="1" applyFill="1" applyBorder="1"/>
    <xf numFmtId="9" fontId="205" fillId="7" borderId="11" xfId="4" applyFont="1" applyFill="1" applyBorder="1" applyAlignment="1"/>
    <xf numFmtId="9" fontId="205" fillId="7" borderId="12" xfId="4" applyFont="1" applyFill="1" applyBorder="1" applyAlignment="1"/>
    <xf numFmtId="0" fontId="15" fillId="8" borderId="22" xfId="1283" applyFont="1" applyFill="1" applyBorder="1" applyAlignment="1">
      <alignment horizontal="left" vertical="center"/>
    </xf>
    <xf numFmtId="0" fontId="184" fillId="8" borderId="22" xfId="1283" applyFont="1" applyFill="1" applyBorder="1"/>
    <xf numFmtId="168" fontId="184" fillId="4" borderId="12" xfId="1" applyNumberFormat="1" applyFont="1" applyFill="1" applyBorder="1"/>
    <xf numFmtId="168" fontId="15" fillId="4" borderId="7" xfId="1283" applyNumberFormat="1" applyFont="1" applyFill="1" applyBorder="1"/>
    <xf numFmtId="168" fontId="15" fillId="4" borderId="61" xfId="1283" applyNumberFormat="1" applyFont="1" applyFill="1" applyBorder="1"/>
    <xf numFmtId="168" fontId="15" fillId="4" borderId="5" xfId="1283" applyNumberFormat="1" applyFont="1" applyFill="1" applyBorder="1"/>
    <xf numFmtId="171" fontId="184" fillId="4" borderId="13" xfId="1" applyNumberFormat="1" applyFont="1" applyFill="1" applyBorder="1"/>
    <xf numFmtId="171" fontId="184" fillId="4" borderId="11" xfId="1283" applyNumberFormat="1" applyFont="1" applyFill="1" applyBorder="1"/>
    <xf numFmtId="171" fontId="184" fillId="4" borderId="12" xfId="4" applyNumberFormat="1" applyFont="1" applyFill="1" applyBorder="1"/>
    <xf numFmtId="4" fontId="184" fillId="4" borderId="11" xfId="1283" applyNumberFormat="1" applyFont="1" applyFill="1" applyBorder="1"/>
    <xf numFmtId="168" fontId="15" fillId="4" borderId="6" xfId="1283" applyNumberFormat="1" applyFont="1" applyFill="1" applyBorder="1"/>
    <xf numFmtId="168" fontId="184" fillId="4" borderId="6" xfId="1283" applyNumberFormat="1" applyFont="1" applyFill="1" applyBorder="1"/>
    <xf numFmtId="168" fontId="184" fillId="4" borderId="21" xfId="1283" applyNumberFormat="1" applyFont="1" applyFill="1" applyBorder="1"/>
    <xf numFmtId="168" fontId="184" fillId="4" borderId="14" xfId="1283" applyNumberFormat="1" applyFont="1" applyFill="1" applyBorder="1"/>
    <xf numFmtId="168" fontId="184" fillId="4" borderId="16" xfId="1283" applyNumberFormat="1" applyFont="1" applyFill="1" applyBorder="1"/>
    <xf numFmtId="3" fontId="184" fillId="4" borderId="16" xfId="1283" applyNumberFormat="1" applyFont="1" applyFill="1" applyBorder="1"/>
    <xf numFmtId="3" fontId="184" fillId="4" borderId="9" xfId="1283" applyNumberFormat="1" applyFont="1" applyFill="1" applyBorder="1"/>
    <xf numFmtId="0" fontId="4" fillId="4" borderId="1" xfId="2" applyFont="1" applyFill="1" applyBorder="1" applyAlignment="1">
      <alignment horizontal="left"/>
    </xf>
    <xf numFmtId="0" fontId="3" fillId="4" borderId="0" xfId="3" applyFont="1" applyFill="1" applyBorder="1" applyAlignment="1">
      <alignment vertical="center"/>
    </xf>
    <xf numFmtId="3" fontId="4" fillId="4" borderId="8" xfId="7" applyNumberFormat="1" applyFont="1" applyFill="1" applyBorder="1" applyAlignment="1">
      <alignment shrinkToFit="1"/>
    </xf>
    <xf numFmtId="3" fontId="4" fillId="4" borderId="16" xfId="7" applyNumberFormat="1" applyFont="1" applyFill="1" applyBorder="1" applyAlignment="1">
      <alignment shrinkToFit="1"/>
    </xf>
    <xf numFmtId="3" fontId="10" fillId="4" borderId="28" xfId="7" applyNumberFormat="1" applyFont="1" applyFill="1" applyBorder="1" applyAlignment="1">
      <alignment shrinkToFit="1"/>
    </xf>
    <xf numFmtId="3" fontId="4" fillId="4" borderId="28" xfId="7" applyNumberFormat="1" applyFont="1" applyFill="1" applyBorder="1" applyAlignment="1">
      <alignment shrinkToFit="1"/>
    </xf>
    <xf numFmtId="0" fontId="4" fillId="4" borderId="25" xfId="2" applyFont="1" applyFill="1" applyBorder="1"/>
    <xf numFmtId="0" fontId="4" fillId="4" borderId="0" xfId="3" applyFont="1" applyFill="1" applyBorder="1" applyAlignment="1"/>
    <xf numFmtId="213" fontId="4" fillId="4" borderId="13" xfId="3" applyNumberFormat="1" applyFont="1" applyFill="1" applyBorder="1" applyAlignment="1">
      <alignment shrinkToFit="1"/>
    </xf>
    <xf numFmtId="213" fontId="4" fillId="4" borderId="11" xfId="3" applyNumberFormat="1" applyFont="1" applyFill="1" applyBorder="1" applyAlignment="1">
      <alignment shrinkToFit="1"/>
    </xf>
    <xf numFmtId="213" fontId="10" fillId="4" borderId="18" xfId="3" applyNumberFormat="1" applyFont="1" applyFill="1" applyBorder="1" applyAlignment="1">
      <alignment shrinkToFit="1"/>
    </xf>
    <xf numFmtId="213" fontId="4" fillId="4" borderId="18" xfId="3" applyNumberFormat="1" applyFont="1" applyFill="1" applyBorder="1" applyAlignment="1">
      <alignment shrinkToFit="1"/>
    </xf>
    <xf numFmtId="0" fontId="4" fillId="4" borderId="2" xfId="3" applyFont="1" applyFill="1" applyBorder="1" applyAlignment="1">
      <alignment vertical="center"/>
    </xf>
    <xf numFmtId="3" fontId="4" fillId="4" borderId="24" xfId="3" applyNumberFormat="1" applyFont="1" applyFill="1" applyBorder="1" applyAlignment="1">
      <alignment shrinkToFit="1"/>
    </xf>
    <xf numFmtId="3" fontId="4" fillId="4" borderId="23" xfId="3" applyNumberFormat="1" applyFont="1" applyFill="1" applyBorder="1" applyAlignment="1">
      <alignment shrinkToFit="1"/>
    </xf>
    <xf numFmtId="3" fontId="10" fillId="4" borderId="30" xfId="3" applyNumberFormat="1" applyFont="1" applyFill="1" applyBorder="1" applyAlignment="1">
      <alignment shrinkToFit="1"/>
    </xf>
    <xf numFmtId="3" fontId="4" fillId="4" borderId="30" xfId="3" applyNumberFormat="1" applyFont="1" applyFill="1" applyBorder="1" applyAlignment="1">
      <alignment shrinkToFit="1"/>
    </xf>
    <xf numFmtId="10" fontId="10" fillId="4" borderId="28" xfId="6" applyNumberFormat="1" applyFont="1" applyFill="1" applyBorder="1" applyAlignment="1"/>
    <xf numFmtId="169" fontId="10" fillId="4" borderId="18" xfId="6" applyNumberFormat="1" applyFont="1" applyFill="1" applyBorder="1" applyAlignment="1"/>
    <xf numFmtId="3" fontId="175" fillId="4" borderId="11" xfId="3" applyNumberFormat="1" applyFont="1" applyFill="1" applyBorder="1" applyAlignment="1"/>
    <xf numFmtId="3" fontId="176" fillId="4" borderId="18" xfId="3" applyNumberFormat="1" applyFont="1" applyFill="1" applyBorder="1" applyAlignment="1"/>
    <xf numFmtId="3" fontId="4" fillId="4" borderId="18" xfId="3" applyNumberFormat="1" applyFont="1" applyFill="1" applyBorder="1" applyAlignment="1">
      <alignment shrinkToFit="1"/>
    </xf>
    <xf numFmtId="168" fontId="4" fillId="4" borderId="8" xfId="7" applyNumberFormat="1" applyFont="1" applyFill="1" applyBorder="1" applyAlignment="1">
      <alignment shrinkToFit="1"/>
    </xf>
    <xf numFmtId="168" fontId="4" fillId="4" borderId="16" xfId="7" applyNumberFormat="1" applyFont="1" applyFill="1" applyBorder="1" applyAlignment="1">
      <alignment shrinkToFit="1"/>
    </xf>
    <xf numFmtId="168" fontId="10" fillId="4" borderId="28" xfId="7" applyNumberFormat="1" applyFont="1" applyFill="1" applyBorder="1" applyAlignment="1">
      <alignment shrinkToFit="1"/>
    </xf>
    <xf numFmtId="10" fontId="4" fillId="4" borderId="24" xfId="6" applyNumberFormat="1" applyFont="1" applyFill="1" applyBorder="1" applyAlignment="1">
      <alignment horizontal="right" vertical="center" shrinkToFit="1"/>
    </xf>
    <xf numFmtId="10" fontId="4" fillId="4" borderId="23" xfId="6" applyNumberFormat="1" applyFont="1" applyFill="1" applyBorder="1" applyAlignment="1">
      <alignment horizontal="right" vertical="center" shrinkToFit="1"/>
    </xf>
    <xf numFmtId="10" fontId="10" fillId="4" borderId="30" xfId="6" applyNumberFormat="1" applyFont="1" applyFill="1" applyBorder="1" applyAlignment="1">
      <alignment horizontal="right" vertical="center" shrinkToFit="1"/>
    </xf>
    <xf numFmtId="168" fontId="4" fillId="4" borderId="28" xfId="7" applyNumberFormat="1" applyFont="1" applyFill="1" applyBorder="1" applyAlignment="1">
      <alignment shrinkToFit="1"/>
    </xf>
    <xf numFmtId="10" fontId="4" fillId="4" borderId="30" xfId="6" applyNumberFormat="1" applyFont="1" applyFill="1" applyBorder="1" applyAlignment="1">
      <alignment horizontal="right" vertical="center" shrinkToFit="1"/>
    </xf>
    <xf numFmtId="3" fontId="175" fillId="4" borderId="11" xfId="3" applyNumberFormat="1" applyFont="1" applyFill="1" applyBorder="1" applyAlignment="1">
      <alignment shrinkToFit="1"/>
    </xf>
    <xf numFmtId="3" fontId="176" fillId="4" borderId="18" xfId="3" applyNumberFormat="1" applyFont="1" applyFill="1" applyBorder="1" applyAlignment="1">
      <alignment shrinkToFit="1"/>
    </xf>
    <xf numFmtId="10" fontId="10" fillId="4" borderId="28" xfId="6" applyNumberFormat="1" applyFont="1" applyFill="1" applyBorder="1" applyAlignment="1">
      <alignment horizontal="right" vertical="center"/>
    </xf>
    <xf numFmtId="10" fontId="10" fillId="4" borderId="18" xfId="6" applyNumberFormat="1" applyFont="1" applyFill="1" applyBorder="1" applyAlignment="1">
      <alignment horizontal="right" vertical="center"/>
    </xf>
    <xf numFmtId="168" fontId="4" fillId="4" borderId="8" xfId="7" applyNumberFormat="1" applyFont="1" applyFill="1" applyBorder="1" applyAlignment="1"/>
    <xf numFmtId="168" fontId="4" fillId="4" borderId="16" xfId="7" applyNumberFormat="1" applyFont="1" applyFill="1" applyBorder="1" applyAlignment="1"/>
    <xf numFmtId="168" fontId="10" fillId="4" borderId="28" xfId="7" applyNumberFormat="1" applyFont="1" applyFill="1" applyBorder="1" applyAlignment="1"/>
    <xf numFmtId="168" fontId="4" fillId="4" borderId="28" xfId="7" applyNumberFormat="1" applyFont="1" applyFill="1" applyBorder="1" applyAlignment="1"/>
    <xf numFmtId="3" fontId="4" fillId="4" borderId="24" xfId="3" applyNumberFormat="1" applyFont="1" applyFill="1" applyBorder="1" applyAlignment="1"/>
    <xf numFmtId="3" fontId="4" fillId="4" borderId="23" xfId="3" applyNumberFormat="1" applyFont="1" applyFill="1" applyBorder="1" applyAlignment="1"/>
    <xf numFmtId="3" fontId="10" fillId="4" borderId="30" xfId="3" applyNumberFormat="1" applyFont="1" applyFill="1" applyBorder="1" applyAlignment="1"/>
    <xf numFmtId="3" fontId="4" fillId="4" borderId="30" xfId="3" applyNumberFormat="1" applyFont="1" applyFill="1" applyBorder="1" applyAlignment="1"/>
    <xf numFmtId="3" fontId="206" fillId="7" borderId="14" xfId="1284" applyNumberFormat="1" applyFont="1" applyFill="1" applyBorder="1" applyAlignment="1" applyProtection="1">
      <alignment horizontal="right"/>
    </xf>
    <xf numFmtId="3" fontId="206" fillId="7" borderId="16" xfId="1284" applyNumberFormat="1" applyFont="1" applyFill="1" applyBorder="1" applyAlignment="1" applyProtection="1">
      <alignment horizontal="right"/>
    </xf>
    <xf numFmtId="3" fontId="206" fillId="7" borderId="28" xfId="1284" applyNumberFormat="1" applyFont="1" applyFill="1" applyBorder="1" applyAlignment="1" applyProtection="1">
      <alignment horizontal="right"/>
    </xf>
    <xf numFmtId="3" fontId="206" fillId="7" borderId="13" xfId="1284" applyNumberFormat="1" applyFont="1" applyFill="1" applyBorder="1" applyAlignment="1" applyProtection="1">
      <alignment horizontal="right"/>
    </xf>
    <xf numFmtId="3" fontId="206" fillId="7" borderId="11" xfId="1284" applyNumberFormat="1" applyFont="1" applyFill="1" applyBorder="1" applyAlignment="1" applyProtection="1">
      <alignment horizontal="right"/>
    </xf>
    <xf numFmtId="3" fontId="206" fillId="7" borderId="18" xfId="1284" applyNumberFormat="1" applyFont="1" applyFill="1" applyBorder="1" applyAlignment="1" applyProtection="1">
      <alignment horizontal="right"/>
    </xf>
    <xf numFmtId="3" fontId="175" fillId="7" borderId="11" xfId="1287" applyNumberFormat="1" applyFont="1" applyFill="1" applyBorder="1" applyAlignment="1"/>
    <xf numFmtId="3" fontId="175" fillId="69" borderId="16" xfId="1287" applyNumberFormat="1" applyFont="1" applyFill="1" applyBorder="1" applyAlignment="1"/>
    <xf numFmtId="168" fontId="175" fillId="69" borderId="28" xfId="1287" applyNumberFormat="1" applyFont="1" applyFill="1" applyBorder="1" applyAlignment="1"/>
    <xf numFmtId="3" fontId="175" fillId="69" borderId="13" xfId="1287" applyNumberFormat="1" applyFont="1" applyFill="1" applyBorder="1" applyAlignment="1"/>
    <xf numFmtId="168" fontId="175" fillId="69" borderId="18" xfId="1287" applyNumberFormat="1" applyFont="1" applyFill="1" applyBorder="1" applyAlignment="1"/>
    <xf numFmtId="3" fontId="175" fillId="69" borderId="11" xfId="1287" applyNumberFormat="1" applyFont="1" applyFill="1" applyBorder="1" applyAlignment="1"/>
    <xf numFmtId="3" fontId="175" fillId="69" borderId="24" xfId="1287" applyNumberFormat="1" applyFont="1" applyFill="1" applyBorder="1" applyAlignment="1"/>
    <xf numFmtId="3" fontId="175" fillId="69" borderId="23" xfId="1287" applyNumberFormat="1" applyFont="1" applyFill="1" applyBorder="1" applyAlignment="1"/>
    <xf numFmtId="3" fontId="175" fillId="69" borderId="14" xfId="1287" applyNumberFormat="1" applyFont="1" applyFill="1" applyBorder="1" applyAlignment="1"/>
    <xf numFmtId="3" fontId="175" fillId="69" borderId="18" xfId="1287" applyNumberFormat="1" applyFont="1" applyFill="1" applyBorder="1" applyAlignment="1"/>
    <xf numFmtId="3" fontId="193" fillId="7" borderId="71" xfId="0" applyNumberFormat="1" applyFont="1" applyFill="1" applyBorder="1" applyAlignment="1" applyProtection="1">
      <alignment horizontal="right" vertical="center"/>
      <protection locked="0"/>
    </xf>
    <xf numFmtId="0" fontId="208" fillId="4" borderId="7" xfId="0" applyFont="1" applyFill="1" applyBorder="1" applyAlignment="1">
      <alignment horizontal="center" vertical="center" wrapText="1"/>
    </xf>
    <xf numFmtId="0" fontId="208" fillId="4" borderId="21" xfId="0" applyFont="1" applyFill="1" applyBorder="1" applyAlignment="1">
      <alignment horizontal="center" vertical="center" wrapText="1"/>
    </xf>
    <xf numFmtId="0" fontId="208" fillId="4" borderId="61" xfId="0" applyFont="1" applyFill="1" applyBorder="1" applyAlignment="1">
      <alignment horizontal="center" vertical="center" wrapText="1"/>
    </xf>
    <xf numFmtId="0" fontId="208" fillId="4" borderId="7" xfId="0" applyFont="1" applyFill="1" applyBorder="1" applyAlignment="1">
      <alignment horizontal="center" vertical="center"/>
    </xf>
    <xf numFmtId="0" fontId="208" fillId="4" borderId="6" xfId="0" applyFont="1" applyFill="1" applyBorder="1" applyAlignment="1">
      <alignment horizontal="center" vertical="center"/>
    </xf>
    <xf numFmtId="0" fontId="208" fillId="4" borderId="21" xfId="0" applyFont="1" applyFill="1" applyBorder="1" applyAlignment="1">
      <alignment horizontal="center" vertical="center"/>
    </xf>
    <xf numFmtId="0" fontId="208" fillId="4" borderId="63" xfId="0" applyFont="1" applyFill="1" applyBorder="1" applyAlignment="1">
      <alignment horizontal="center" vertical="center"/>
    </xf>
    <xf numFmtId="0" fontId="3" fillId="7" borderId="0" xfId="1287" applyFont="1" applyFill="1" applyAlignment="1"/>
    <xf numFmtId="0" fontId="204" fillId="7" borderId="0" xfId="0" applyFont="1" applyFill="1"/>
    <xf numFmtId="0" fontId="3" fillId="7" borderId="22" xfId="2" applyFont="1" applyFill="1" applyBorder="1"/>
    <xf numFmtId="0" fontId="4" fillId="7" borderId="0" xfId="2" applyFont="1" applyFill="1" applyBorder="1"/>
    <xf numFmtId="3" fontId="210" fillId="7" borderId="28" xfId="0" applyNumberFormat="1" applyFont="1" applyFill="1" applyBorder="1" applyAlignment="1">
      <alignment horizontal="right" vertical="center" shrinkToFit="1"/>
    </xf>
    <xf numFmtId="3" fontId="210" fillId="7" borderId="62" xfId="0" applyNumberFormat="1" applyFont="1" applyFill="1" applyBorder="1" applyAlignment="1">
      <alignment horizontal="right" vertical="center" shrinkToFit="1"/>
    </xf>
    <xf numFmtId="0" fontId="210" fillId="7" borderId="0" xfId="0" applyFont="1" applyFill="1"/>
    <xf numFmtId="0" fontId="209" fillId="7" borderId="13" xfId="0" applyFont="1" applyFill="1" applyBorder="1" applyAlignment="1">
      <alignment horizontal="left" vertical="center"/>
    </xf>
    <xf numFmtId="0" fontId="209" fillId="7" borderId="18" xfId="0" applyFont="1" applyFill="1" applyBorder="1" applyAlignment="1">
      <alignment horizontal="left" vertical="center"/>
    </xf>
    <xf numFmtId="3" fontId="209" fillId="7" borderId="26" xfId="0" applyNumberFormat="1" applyFont="1" applyFill="1" applyBorder="1" applyAlignment="1">
      <alignment horizontal="right" vertical="center" shrinkToFit="1"/>
    </xf>
    <xf numFmtId="3" fontId="204" fillId="7" borderId="26" xfId="0" applyNumberFormat="1" applyFont="1" applyFill="1" applyBorder="1" applyAlignment="1">
      <alignment horizontal="right" vertical="center" shrinkToFit="1"/>
    </xf>
    <xf numFmtId="3" fontId="204" fillId="7" borderId="18" xfId="0" applyNumberFormat="1" applyFont="1" applyFill="1" applyBorder="1" applyAlignment="1">
      <alignment horizontal="right" vertical="center" shrinkToFit="1"/>
    </xf>
    <xf numFmtId="0" fontId="204" fillId="7" borderId="10" xfId="0" applyFont="1" applyFill="1" applyBorder="1" applyAlignment="1">
      <alignment horizontal="left" vertical="center"/>
    </xf>
    <xf numFmtId="0" fontId="204" fillId="7" borderId="18" xfId="0" applyFont="1" applyFill="1" applyBorder="1" applyAlignment="1">
      <alignment horizontal="left" vertical="center"/>
    </xf>
    <xf numFmtId="3" fontId="204" fillId="7" borderId="10" xfId="0" applyNumberFormat="1" applyFont="1" applyFill="1" applyBorder="1" applyAlignment="1">
      <alignment horizontal="right" vertical="center" shrinkToFit="1"/>
    </xf>
    <xf numFmtId="3" fontId="204" fillId="7" borderId="25" xfId="0" applyNumberFormat="1" applyFont="1" applyFill="1" applyBorder="1" applyAlignment="1">
      <alignment horizontal="right" vertical="center" shrinkToFit="1"/>
    </xf>
    <xf numFmtId="3" fontId="204" fillId="7" borderId="13" xfId="0" applyNumberFormat="1" applyFont="1" applyFill="1" applyBorder="1" applyAlignment="1">
      <alignment horizontal="right" vertical="center" shrinkToFit="1"/>
    </xf>
    <xf numFmtId="3" fontId="204" fillId="7" borderId="11" xfId="0" applyNumberFormat="1" applyFont="1" applyFill="1" applyBorder="1" applyAlignment="1">
      <alignment horizontal="right" vertical="center" shrinkToFit="1"/>
    </xf>
    <xf numFmtId="0" fontId="204" fillId="7" borderId="13" xfId="0" applyFont="1" applyFill="1" applyBorder="1" applyAlignment="1">
      <alignment horizontal="left" vertical="center"/>
    </xf>
    <xf numFmtId="0" fontId="204" fillId="7" borderId="24" xfId="0" applyFont="1" applyFill="1" applyBorder="1" applyAlignment="1">
      <alignment horizontal="left" vertical="center"/>
    </xf>
    <xf numFmtId="0" fontId="204" fillId="7" borderId="30" xfId="0" applyFont="1" applyFill="1" applyBorder="1" applyAlignment="1">
      <alignment horizontal="left" vertical="center"/>
    </xf>
    <xf numFmtId="3" fontId="204" fillId="7" borderId="31" xfId="0" applyNumberFormat="1" applyFont="1" applyFill="1" applyBorder="1" applyAlignment="1">
      <alignment horizontal="right" vertical="center" shrinkToFit="1"/>
    </xf>
    <xf numFmtId="3" fontId="204" fillId="7" borderId="30" xfId="0" applyNumberFormat="1" applyFont="1" applyFill="1" applyBorder="1" applyAlignment="1">
      <alignment horizontal="right" vertical="center" shrinkToFit="1"/>
    </xf>
    <xf numFmtId="3" fontId="204" fillId="7" borderId="2" xfId="0" applyNumberFormat="1" applyFont="1" applyFill="1" applyBorder="1" applyAlignment="1">
      <alignment horizontal="right" vertical="center" shrinkToFit="1"/>
    </xf>
    <xf numFmtId="3" fontId="204" fillId="7" borderId="24" xfId="0" applyNumberFormat="1" applyFont="1" applyFill="1" applyBorder="1" applyAlignment="1">
      <alignment horizontal="right" vertical="center" shrinkToFit="1"/>
    </xf>
    <xf numFmtId="3" fontId="204" fillId="7" borderId="23" xfId="0" applyNumberFormat="1" applyFont="1" applyFill="1" applyBorder="1" applyAlignment="1">
      <alignment horizontal="right" vertical="center" shrinkToFit="1"/>
    </xf>
    <xf numFmtId="3" fontId="204" fillId="7" borderId="29" xfId="0" applyNumberFormat="1" applyFont="1" applyFill="1" applyBorder="1" applyAlignment="1">
      <alignment horizontal="right" vertical="center" shrinkToFit="1"/>
    </xf>
    <xf numFmtId="0" fontId="204" fillId="7" borderId="2" xfId="0" applyFont="1" applyFill="1" applyBorder="1" applyAlignment="1">
      <alignment horizontal="left" vertical="center"/>
    </xf>
    <xf numFmtId="0" fontId="204" fillId="7" borderId="19" xfId="0" applyFont="1" applyFill="1" applyBorder="1" applyAlignment="1">
      <alignment horizontal="left" vertical="center"/>
    </xf>
    <xf numFmtId="3" fontId="204" fillId="7" borderId="20" xfId="0" applyNumberFormat="1" applyFont="1" applyFill="1" applyBorder="1" applyAlignment="1">
      <alignment horizontal="right" vertical="center" shrinkToFit="1"/>
    </xf>
    <xf numFmtId="3" fontId="204" fillId="7" borderId="19" xfId="0" applyNumberFormat="1" applyFont="1" applyFill="1" applyBorder="1" applyAlignment="1">
      <alignment horizontal="right" vertical="center" shrinkToFit="1"/>
    </xf>
    <xf numFmtId="0" fontId="204" fillId="7" borderId="22" xfId="0" applyFont="1" applyFill="1" applyBorder="1" applyAlignment="1">
      <alignment horizontal="left" vertical="center"/>
    </xf>
    <xf numFmtId="0" fontId="204" fillId="7" borderId="3" xfId="0" applyFont="1" applyFill="1" applyBorder="1" applyAlignment="1">
      <alignment horizontal="left" vertical="center"/>
    </xf>
    <xf numFmtId="3" fontId="204" fillId="7" borderId="5" xfId="0" applyNumberFormat="1" applyFont="1" applyFill="1" applyBorder="1" applyAlignment="1">
      <alignment horizontal="right" vertical="center" shrinkToFit="1"/>
    </xf>
    <xf numFmtId="3" fontId="204" fillId="7" borderId="22" xfId="0" applyNumberFormat="1" applyFont="1" applyFill="1" applyBorder="1" applyAlignment="1">
      <alignment horizontal="right" vertical="center" shrinkToFit="1"/>
    </xf>
    <xf numFmtId="3" fontId="204" fillId="7" borderId="3" xfId="0" applyNumberFormat="1" applyFont="1" applyFill="1" applyBorder="1" applyAlignment="1">
      <alignment horizontal="right" vertical="center" shrinkToFit="1"/>
    </xf>
    <xf numFmtId="3" fontId="208" fillId="7" borderId="21" xfId="0" applyNumberFormat="1" applyFont="1" applyFill="1" applyBorder="1" applyAlignment="1">
      <alignment horizontal="right" vertical="center" shrinkToFit="1"/>
    </xf>
    <xf numFmtId="3" fontId="208" fillId="7" borderId="6" xfId="0" applyNumberFormat="1" applyFont="1" applyFill="1" applyBorder="1" applyAlignment="1">
      <alignment horizontal="right" vertical="center" shrinkToFit="1"/>
    </xf>
    <xf numFmtId="3" fontId="208" fillId="7" borderId="63" xfId="0" applyNumberFormat="1" applyFont="1" applyFill="1" applyBorder="1" applyAlignment="1">
      <alignment horizontal="right" vertical="center" shrinkToFit="1"/>
    </xf>
    <xf numFmtId="0" fontId="204" fillId="7" borderId="0" xfId="0" applyFont="1" applyFill="1" applyBorder="1" applyAlignment="1" applyProtection="1">
      <alignment wrapText="1"/>
      <protection locked="0"/>
    </xf>
    <xf numFmtId="3" fontId="209" fillId="7" borderId="62" xfId="0" applyNumberFormat="1" applyFont="1" applyFill="1" applyBorder="1" applyAlignment="1">
      <alignment horizontal="right" vertical="center" shrinkToFit="1"/>
    </xf>
    <xf numFmtId="0" fontId="204" fillId="7" borderId="0" xfId="0" applyFont="1" applyFill="1" applyBorder="1" applyAlignment="1">
      <alignment horizontal="left" vertical="center"/>
    </xf>
    <xf numFmtId="0" fontId="204" fillId="7" borderId="27" xfId="0" applyFont="1" applyFill="1" applyBorder="1" applyAlignment="1">
      <alignment horizontal="left" vertical="center"/>
    </xf>
    <xf numFmtId="0" fontId="204" fillId="7" borderId="17" xfId="0" applyFont="1" applyFill="1" applyBorder="1" applyAlignment="1">
      <alignment horizontal="left" vertical="center"/>
    </xf>
    <xf numFmtId="3" fontId="208" fillId="7" borderId="7" xfId="0" applyNumberFormat="1" applyFont="1" applyFill="1" applyBorder="1" applyAlignment="1">
      <alignment horizontal="right" vertical="center" shrinkToFit="1"/>
    </xf>
    <xf numFmtId="0" fontId="0" fillId="7" borderId="0" xfId="0" applyFill="1"/>
    <xf numFmtId="170" fontId="0" fillId="7" borderId="0" xfId="1" applyNumberFormat="1" applyFont="1" applyFill="1"/>
    <xf numFmtId="9" fontId="0" fillId="7" borderId="0" xfId="0" applyNumberFormat="1" applyFill="1"/>
    <xf numFmtId="9" fontId="0" fillId="7" borderId="0" xfId="14" applyFont="1" applyFill="1"/>
    <xf numFmtId="43" fontId="0" fillId="7" borderId="0" xfId="0" applyNumberFormat="1" applyFill="1"/>
    <xf numFmtId="43" fontId="0" fillId="7" borderId="0" xfId="1" applyFont="1" applyFill="1"/>
    <xf numFmtId="0" fontId="3" fillId="7" borderId="0" xfId="1287" applyFont="1" applyFill="1" applyAlignment="1">
      <alignment horizontal="center"/>
    </xf>
    <xf numFmtId="167" fontId="4" fillId="7" borderId="14" xfId="6" applyNumberFormat="1" applyFont="1" applyFill="1" applyBorder="1" applyAlignment="1">
      <alignment horizontal="right" vertical="center" shrinkToFit="1"/>
    </xf>
    <xf numFmtId="167" fontId="4" fillId="7" borderId="16" xfId="6" applyNumberFormat="1" applyFont="1" applyFill="1" applyBorder="1" applyAlignment="1">
      <alignment horizontal="right" vertical="center" shrinkToFit="1"/>
    </xf>
    <xf numFmtId="167" fontId="10" fillId="7" borderId="28" xfId="6" applyNumberFormat="1" applyFont="1" applyFill="1" applyBorder="1" applyAlignment="1">
      <alignment horizontal="right" vertical="center" shrinkToFit="1"/>
    </xf>
    <xf numFmtId="167" fontId="4" fillId="7" borderId="28" xfId="6" applyNumberFormat="1" applyFont="1" applyFill="1" applyBorder="1" applyAlignment="1">
      <alignment horizontal="right" vertical="center" shrinkToFit="1"/>
    </xf>
    <xf numFmtId="167" fontId="4" fillId="7" borderId="13" xfId="14" applyNumberFormat="1" applyFont="1" applyFill="1" applyBorder="1" applyAlignment="1">
      <alignment vertical="center" shrinkToFit="1"/>
    </xf>
    <xf numFmtId="167" fontId="4" fillId="7" borderId="11" xfId="14" applyNumberFormat="1" applyFont="1" applyFill="1" applyBorder="1" applyAlignment="1">
      <alignment vertical="center" shrinkToFit="1"/>
    </xf>
    <xf numFmtId="167" fontId="175" fillId="7" borderId="11" xfId="14" applyNumberFormat="1" applyFont="1" applyFill="1" applyBorder="1" applyAlignment="1">
      <alignment vertical="center" shrinkToFit="1"/>
    </xf>
    <xf numFmtId="167" fontId="176" fillId="7" borderId="18" xfId="14" applyNumberFormat="1" applyFont="1" applyFill="1" applyBorder="1" applyAlignment="1">
      <alignment vertical="center" shrinkToFit="1"/>
    </xf>
    <xf numFmtId="167" fontId="175" fillId="7" borderId="13" xfId="14" applyNumberFormat="1" applyFont="1" applyFill="1" applyBorder="1" applyAlignment="1">
      <alignment vertical="center" shrinkToFit="1"/>
    </xf>
    <xf numFmtId="167" fontId="175" fillId="7" borderId="18" xfId="14" applyNumberFormat="1" applyFont="1" applyFill="1" applyBorder="1" applyAlignment="1">
      <alignment vertical="center" shrinkToFit="1"/>
    </xf>
    <xf numFmtId="167" fontId="4" fillId="7" borderId="13" xfId="6" applyNumberFormat="1" applyFont="1" applyFill="1" applyBorder="1" applyAlignment="1">
      <alignment horizontal="right" vertical="center" shrinkToFit="1"/>
    </xf>
    <xf numFmtId="167" fontId="4" fillId="7" borderId="11" xfId="6" applyNumberFormat="1" applyFont="1" applyFill="1" applyBorder="1" applyAlignment="1">
      <alignment horizontal="right" vertical="center" shrinkToFit="1"/>
    </xf>
    <xf numFmtId="167" fontId="175" fillId="7" borderId="11" xfId="6" applyNumberFormat="1" applyFont="1" applyFill="1" applyBorder="1" applyAlignment="1">
      <alignment horizontal="right" vertical="center" shrinkToFit="1"/>
    </xf>
    <xf numFmtId="167" fontId="176" fillId="7" borderId="18" xfId="6" applyNumberFormat="1" applyFont="1" applyFill="1" applyBorder="1" applyAlignment="1">
      <alignment horizontal="right" vertical="center" shrinkToFit="1"/>
    </xf>
    <xf numFmtId="167" fontId="175" fillId="7" borderId="13" xfId="6" applyNumberFormat="1" applyFont="1" applyFill="1" applyBorder="1" applyAlignment="1">
      <alignment horizontal="right" vertical="center" shrinkToFit="1"/>
    </xf>
    <xf numFmtId="167" fontId="175" fillId="7" borderId="18" xfId="6" applyNumberFormat="1" applyFont="1" applyFill="1" applyBorder="1" applyAlignment="1">
      <alignment horizontal="right" vertical="center" shrinkToFit="1"/>
    </xf>
    <xf numFmtId="167" fontId="4" fillId="7" borderId="13" xfId="6" applyNumberFormat="1" applyFont="1" applyFill="1" applyBorder="1" applyAlignment="1">
      <alignment horizontal="right" vertical="center"/>
    </xf>
    <xf numFmtId="167" fontId="4" fillId="7" borderId="11" xfId="6" applyNumberFormat="1" applyFont="1" applyFill="1" applyBorder="1" applyAlignment="1">
      <alignment horizontal="right" vertical="center"/>
    </xf>
    <xf numFmtId="167" fontId="4" fillId="7" borderId="24" xfId="6" applyNumberFormat="1" applyFont="1" applyFill="1" applyBorder="1" applyAlignment="1">
      <alignment horizontal="right" vertical="center"/>
    </xf>
    <xf numFmtId="167" fontId="4" fillId="7" borderId="23" xfId="6" applyNumberFormat="1" applyFont="1" applyFill="1" applyBorder="1" applyAlignment="1">
      <alignment horizontal="right" vertical="center"/>
    </xf>
    <xf numFmtId="168" fontId="184" fillId="7" borderId="5" xfId="1283" applyNumberFormat="1" applyFont="1" applyFill="1" applyBorder="1"/>
    <xf numFmtId="168" fontId="15" fillId="7" borderId="14" xfId="1283" applyNumberFormat="1" applyFont="1" applyFill="1" applyBorder="1"/>
    <xf numFmtId="168" fontId="15" fillId="7" borderId="16" xfId="1283" applyNumberFormat="1" applyFont="1" applyFill="1" applyBorder="1"/>
    <xf numFmtId="168" fontId="15" fillId="7" borderId="28" xfId="1283" applyNumberFormat="1" applyFont="1" applyFill="1" applyBorder="1"/>
    <xf numFmtId="4" fontId="15" fillId="7" borderId="7" xfId="1" applyNumberFormat="1" applyFont="1" applyFill="1" applyBorder="1"/>
    <xf numFmtId="4" fontId="15" fillId="7" borderId="6" xfId="1" applyNumberFormat="1" applyFont="1" applyFill="1" applyBorder="1"/>
    <xf numFmtId="4" fontId="15" fillId="7" borderId="21" xfId="1" applyNumberFormat="1" applyFont="1" applyFill="1" applyBorder="1"/>
    <xf numFmtId="4" fontId="15" fillId="8" borderId="7" xfId="1283" applyNumberFormat="1" applyFont="1" applyFill="1" applyBorder="1"/>
    <xf numFmtId="4" fontId="15" fillId="8" borderId="6" xfId="1283" applyNumberFormat="1" applyFont="1" applyFill="1" applyBorder="1"/>
    <xf numFmtId="4" fontId="15" fillId="8" borderId="21" xfId="1283" applyNumberFormat="1" applyFont="1" applyFill="1" applyBorder="1"/>
    <xf numFmtId="168" fontId="184" fillId="7" borderId="13" xfId="1" applyNumberFormat="1" applyFont="1" applyFill="1" applyBorder="1"/>
    <xf numFmtId="168" fontId="184" fillId="4" borderId="13" xfId="1" applyNumberFormat="1" applyFont="1" applyFill="1" applyBorder="1"/>
    <xf numFmtId="220" fontId="184" fillId="7" borderId="14" xfId="1" applyNumberFormat="1" applyFont="1" applyFill="1" applyBorder="1"/>
    <xf numFmtId="220" fontId="184" fillId="7" borderId="16" xfId="1" applyNumberFormat="1" applyFont="1" applyFill="1" applyBorder="1"/>
    <xf numFmtId="220" fontId="184" fillId="7" borderId="28" xfId="1" applyNumberFormat="1" applyFont="1" applyFill="1" applyBorder="1"/>
    <xf numFmtId="220" fontId="184" fillId="7" borderId="13" xfId="1" applyNumberFormat="1" applyFont="1" applyFill="1" applyBorder="1"/>
    <xf numFmtId="220" fontId="184" fillId="7" borderId="11" xfId="1" applyNumberFormat="1" applyFont="1" applyFill="1" applyBorder="1"/>
    <xf numFmtId="220" fontId="184" fillId="7" borderId="18" xfId="1" applyNumberFormat="1" applyFont="1" applyFill="1" applyBorder="1"/>
    <xf numFmtId="220" fontId="184" fillId="7" borderId="24" xfId="1" applyNumberFormat="1" applyFont="1" applyFill="1" applyBorder="1"/>
    <xf numFmtId="220" fontId="184" fillId="7" borderId="23" xfId="1" applyNumberFormat="1" applyFont="1" applyFill="1" applyBorder="1"/>
    <xf numFmtId="220" fontId="184" fillId="7" borderId="30" xfId="1" applyNumberFormat="1" applyFont="1" applyFill="1" applyBorder="1"/>
    <xf numFmtId="168" fontId="205" fillId="7" borderId="7" xfId="1283" applyNumberFormat="1" applyFont="1" applyFill="1" applyBorder="1"/>
    <xf numFmtId="168" fontId="205" fillId="7" borderId="6" xfId="1283" applyNumberFormat="1" applyFont="1" applyFill="1" applyBorder="1"/>
    <xf numFmtId="168" fontId="205" fillId="7" borderId="5" xfId="1283" applyNumberFormat="1" applyFont="1" applyFill="1" applyBorder="1"/>
    <xf numFmtId="220" fontId="184" fillId="0" borderId="11" xfId="1" applyNumberFormat="1" applyFont="1" applyFill="1" applyBorder="1"/>
    <xf numFmtId="220" fontId="184" fillId="0" borderId="18" xfId="1" applyNumberFormat="1" applyFont="1" applyFill="1" applyBorder="1"/>
    <xf numFmtId="4" fontId="207" fillId="7" borderId="7" xfId="1" applyNumberFormat="1" applyFont="1" applyFill="1" applyBorder="1"/>
    <xf numFmtId="4" fontId="199" fillId="7" borderId="6" xfId="1" applyNumberFormat="1" applyFont="1" applyFill="1" applyBorder="1"/>
    <xf numFmtId="4" fontId="200" fillId="7" borderId="21" xfId="1" applyNumberFormat="1" applyFont="1" applyFill="1" applyBorder="1"/>
    <xf numFmtId="4" fontId="207" fillId="7" borderId="6" xfId="1" applyNumberFormat="1" applyFont="1" applyFill="1" applyBorder="1"/>
    <xf numFmtId="4" fontId="207" fillId="7" borderId="21" xfId="1" applyNumberFormat="1" applyFont="1" applyFill="1" applyBorder="1"/>
    <xf numFmtId="168" fontId="205" fillId="7" borderId="21" xfId="1283" applyNumberFormat="1" applyFont="1" applyFill="1" applyBorder="1"/>
    <xf numFmtId="3" fontId="4" fillId="7" borderId="8" xfId="1287" applyNumberFormat="1" applyFont="1" applyFill="1" applyBorder="1" applyAlignment="1"/>
    <xf numFmtId="3" fontId="4" fillId="7" borderId="1" xfId="1287" applyNumberFormat="1" applyFont="1" applyFill="1" applyBorder="1" applyAlignment="1"/>
    <xf numFmtId="3" fontId="4" fillId="7" borderId="17" xfId="1287" applyNumberFormat="1" applyFont="1" applyFill="1" applyBorder="1" applyAlignment="1"/>
    <xf numFmtId="3" fontId="4" fillId="7" borderId="13" xfId="1287" applyNumberFormat="1" applyFont="1" applyFill="1" applyBorder="1" applyAlignment="1"/>
    <xf numFmtId="3" fontId="4" fillId="7" borderId="19" xfId="1287" applyNumberFormat="1" applyFont="1" applyFill="1" applyBorder="1" applyAlignment="1"/>
    <xf numFmtId="3" fontId="4" fillId="7" borderId="30" xfId="1287" applyNumberFormat="1" applyFont="1" applyFill="1" applyBorder="1" applyAlignment="1"/>
    <xf numFmtId="3" fontId="4" fillId="7" borderId="2" xfId="1287" applyNumberFormat="1" applyFont="1" applyFill="1" applyBorder="1" applyAlignment="1"/>
    <xf numFmtId="3" fontId="3" fillId="7" borderId="22" xfId="1287" applyNumberFormat="1" applyFont="1" applyFill="1" applyBorder="1" applyAlignment="1"/>
    <xf numFmtId="3" fontId="3" fillId="7" borderId="7" xfId="1287" applyNumberFormat="1" applyFont="1" applyFill="1" applyBorder="1" applyAlignment="1"/>
    <xf numFmtId="3" fontId="3" fillId="7" borderId="6" xfId="1287" applyNumberFormat="1" applyFont="1" applyFill="1" applyBorder="1" applyAlignment="1"/>
    <xf numFmtId="3" fontId="3" fillId="7" borderId="21" xfId="1287" applyNumberFormat="1" applyFont="1" applyFill="1" applyBorder="1" applyAlignment="1"/>
    <xf numFmtId="3" fontId="4" fillId="69" borderId="30" xfId="1287" applyNumberFormat="1" applyFont="1" applyFill="1" applyBorder="1" applyAlignment="1"/>
    <xf numFmtId="0" fontId="4" fillId="7" borderId="0" xfId="9" applyFont="1" applyFill="1" applyAlignment="1">
      <alignment horizontal="left"/>
    </xf>
    <xf numFmtId="0" fontId="3" fillId="7" borderId="1" xfId="2" applyFont="1" applyFill="1" applyBorder="1"/>
    <xf numFmtId="0" fontId="3" fillId="7" borderId="25" xfId="2" applyFont="1" applyFill="1" applyBorder="1"/>
    <xf numFmtId="0" fontId="3" fillId="7" borderId="2" xfId="2" applyFont="1" applyFill="1" applyBorder="1"/>
    <xf numFmtId="0" fontId="4" fillId="7" borderId="0" xfId="1287" applyFont="1" applyFill="1" applyBorder="1" applyAlignment="1"/>
    <xf numFmtId="0" fontId="3" fillId="81" borderId="22" xfId="2" applyFont="1" applyFill="1" applyBorder="1" applyAlignment="1">
      <alignment horizontal="center" vertical="center" wrapText="1"/>
    </xf>
    <xf numFmtId="0" fontId="11" fillId="7" borderId="4" xfId="9" applyFont="1" applyFill="1" applyBorder="1"/>
    <xf numFmtId="0" fontId="4" fillId="7" borderId="1" xfId="1287" applyFont="1" applyFill="1" applyBorder="1" applyAlignment="1">
      <alignment horizontal="left" indent="1"/>
    </xf>
    <xf numFmtId="0" fontId="4" fillId="7" borderId="22" xfId="1287" applyFont="1" applyFill="1" applyBorder="1" applyAlignment="1">
      <alignment vertical="center"/>
    </xf>
    <xf numFmtId="0" fontId="4" fillId="7" borderId="2" xfId="1287" applyFont="1" applyFill="1" applyBorder="1" applyAlignment="1">
      <alignment horizontal="left" indent="1"/>
    </xf>
    <xf numFmtId="0" fontId="3" fillId="7" borderId="22" xfId="1287" applyFont="1" applyFill="1" applyBorder="1" applyAlignment="1">
      <alignment vertical="center"/>
    </xf>
    <xf numFmtId="0" fontId="11" fillId="7" borderId="0" xfId="9" applyFont="1" applyFill="1" applyAlignment="1">
      <alignment horizontal="left"/>
    </xf>
    <xf numFmtId="0" fontId="203" fillId="7" borderId="0" xfId="1287" applyFont="1" applyFill="1" applyBorder="1" applyAlignment="1"/>
    <xf numFmtId="0" fontId="4" fillId="7" borderId="1" xfId="3" applyFont="1" applyFill="1" applyBorder="1" applyAlignment="1">
      <alignment horizontal="left" indent="1"/>
    </xf>
    <xf numFmtId="0" fontId="4" fillId="7" borderId="25" xfId="3" applyFont="1" applyFill="1" applyBorder="1" applyAlignment="1">
      <alignment horizontal="left" indent="1"/>
    </xf>
    <xf numFmtId="0" fontId="4" fillId="7" borderId="2" xfId="3" applyFont="1" applyFill="1" applyBorder="1" applyAlignment="1">
      <alignment horizontal="left" indent="1"/>
    </xf>
    <xf numFmtId="0" fontId="3" fillId="7" borderId="22" xfId="3" applyFont="1" applyFill="1" applyBorder="1" applyAlignment="1">
      <alignment vertical="center"/>
    </xf>
    <xf numFmtId="0" fontId="11" fillId="7" borderId="32" xfId="9" applyFont="1" applyFill="1" applyBorder="1"/>
    <xf numFmtId="0" fontId="4" fillId="7" borderId="0" xfId="1287" applyFont="1" applyFill="1" applyAlignment="1"/>
    <xf numFmtId="0" fontId="3" fillId="81" borderId="3" xfId="2" applyFont="1" applyFill="1" applyBorder="1" applyAlignment="1">
      <alignment horizontal="center" vertical="center" wrapText="1"/>
    </xf>
    <xf numFmtId="0" fontId="3" fillId="81" borderId="7" xfId="2" applyFont="1" applyFill="1" applyBorder="1" applyAlignment="1">
      <alignment horizontal="center" vertical="center" wrapText="1"/>
    </xf>
    <xf numFmtId="0" fontId="3" fillId="81" borderId="6" xfId="2" applyFont="1" applyFill="1" applyBorder="1" applyAlignment="1">
      <alignment horizontal="center" vertical="center" wrapText="1"/>
    </xf>
    <xf numFmtId="0" fontId="3" fillId="81" borderId="21" xfId="2" applyFont="1" applyFill="1" applyBorder="1" applyAlignment="1">
      <alignment horizontal="center" vertical="center" wrapText="1"/>
    </xf>
    <xf numFmtId="3" fontId="175" fillId="7" borderId="1" xfId="1287" applyNumberFormat="1" applyFont="1" applyFill="1" applyBorder="1" applyAlignment="1"/>
    <xf numFmtId="3" fontId="4" fillId="7" borderId="22" xfId="1287" applyNumberFormat="1" applyFont="1" applyFill="1" applyBorder="1" applyAlignment="1"/>
    <xf numFmtId="3" fontId="4" fillId="7" borderId="7" xfId="1287" applyNumberFormat="1" applyFont="1" applyFill="1" applyBorder="1" applyAlignment="1"/>
    <xf numFmtId="3" fontId="4" fillId="7" borderId="6" xfId="1287" applyNumberFormat="1" applyFont="1" applyFill="1" applyBorder="1" applyAlignment="1"/>
    <xf numFmtId="3" fontId="4" fillId="7" borderId="21" xfId="1287" applyNumberFormat="1" applyFont="1" applyFill="1" applyBorder="1" applyAlignment="1"/>
    <xf numFmtId="3" fontId="3" fillId="7" borderId="61" xfId="1287" applyNumberFormat="1" applyFont="1" applyFill="1" applyBorder="1" applyAlignment="1"/>
    <xf numFmtId="3" fontId="3" fillId="7" borderId="63" xfId="1287" applyNumberFormat="1" applyFont="1" applyFill="1" applyBorder="1" applyAlignment="1"/>
    <xf numFmtId="0" fontId="203" fillId="7" borderId="27" xfId="1287" applyFont="1" applyFill="1" applyBorder="1" applyAlignment="1"/>
    <xf numFmtId="3" fontId="4" fillId="7" borderId="27" xfId="1287" applyNumberFormat="1" applyFont="1" applyFill="1" applyBorder="1" applyAlignment="1"/>
    <xf numFmtId="3" fontId="175" fillId="7" borderId="9" xfId="1287" applyNumberFormat="1" applyFont="1" applyFill="1" applyBorder="1" applyAlignment="1"/>
    <xf numFmtId="3" fontId="175" fillId="7" borderId="14" xfId="1287" applyNumberFormat="1" applyFont="1" applyFill="1" applyBorder="1" applyAlignment="1"/>
    <xf numFmtId="3" fontId="175" fillId="7" borderId="16" xfId="1287" applyNumberFormat="1" applyFont="1" applyFill="1" applyBorder="1" applyAlignment="1"/>
    <xf numFmtId="3" fontId="175" fillId="7" borderId="28" xfId="1287" applyNumberFormat="1" applyFont="1" applyFill="1" applyBorder="1" applyAlignment="1"/>
    <xf numFmtId="3" fontId="175" fillId="7" borderId="12" xfId="1287" applyNumberFormat="1" applyFont="1" applyFill="1" applyBorder="1" applyAlignment="1"/>
    <xf numFmtId="3" fontId="175" fillId="7" borderId="13" xfId="1287" applyNumberFormat="1" applyFont="1" applyFill="1" applyBorder="1" applyAlignment="1"/>
    <xf numFmtId="3" fontId="175" fillId="7" borderId="18" xfId="1287" applyNumberFormat="1" applyFont="1" applyFill="1" applyBorder="1" applyAlignment="1"/>
    <xf numFmtId="3" fontId="4" fillId="7" borderId="0" xfId="1287" applyNumberFormat="1" applyFont="1" applyFill="1" applyBorder="1" applyAlignment="1"/>
    <xf numFmtId="0" fontId="184" fillId="7" borderId="0" xfId="2" applyFont="1" applyFill="1" applyBorder="1"/>
    <xf numFmtId="0" fontId="15" fillId="7" borderId="0" xfId="2" applyFont="1" applyFill="1" applyBorder="1" applyAlignment="1">
      <alignment horizontal="left"/>
    </xf>
    <xf numFmtId="3" fontId="175" fillId="7" borderId="25" xfId="1287" applyNumberFormat="1" applyFont="1" applyFill="1" applyBorder="1" applyAlignment="1"/>
    <xf numFmtId="3" fontId="4" fillId="7" borderId="1" xfId="3" applyNumberFormat="1" applyFont="1" applyFill="1" applyBorder="1" applyAlignment="1"/>
    <xf numFmtId="3" fontId="4" fillId="7" borderId="25" xfId="3" applyNumberFormat="1" applyFont="1" applyFill="1" applyBorder="1" applyAlignment="1"/>
    <xf numFmtId="3" fontId="4" fillId="7" borderId="2" xfId="3" applyNumberFormat="1" applyFont="1" applyFill="1" applyBorder="1" applyAlignment="1"/>
    <xf numFmtId="168" fontId="203" fillId="7" borderId="0" xfId="1287" applyNumberFormat="1" applyFont="1" applyFill="1" applyBorder="1" applyAlignment="1"/>
    <xf numFmtId="3" fontId="4" fillId="7" borderId="1" xfId="3" quotePrefix="1" applyNumberFormat="1" applyFont="1" applyFill="1" applyBorder="1" applyAlignment="1"/>
    <xf numFmtId="3" fontId="4" fillId="7" borderId="25" xfId="3" quotePrefix="1" applyNumberFormat="1" applyFont="1" applyFill="1" applyBorder="1" applyAlignment="1"/>
    <xf numFmtId="3" fontId="4" fillId="7" borderId="2" xfId="3" quotePrefix="1" applyNumberFormat="1" applyFont="1" applyFill="1" applyBorder="1" applyAlignment="1"/>
    <xf numFmtId="3" fontId="175" fillId="7" borderId="30" xfId="1287" applyNumberFormat="1" applyFont="1" applyFill="1" applyBorder="1" applyAlignment="1"/>
    <xf numFmtId="3" fontId="175" fillId="7" borderId="23" xfId="1287" applyNumberFormat="1" applyFont="1" applyFill="1" applyBorder="1" applyAlignment="1"/>
    <xf numFmtId="0" fontId="5" fillId="7" borderId="32" xfId="9" applyFont="1" applyFill="1" applyBorder="1"/>
    <xf numFmtId="43" fontId="11" fillId="7" borderId="0" xfId="1" applyFont="1" applyFill="1"/>
    <xf numFmtId="0" fontId="3" fillId="7" borderId="0" xfId="2" applyFont="1" applyFill="1" applyBorder="1"/>
    <xf numFmtId="4" fontId="3" fillId="7" borderId="0" xfId="2" applyNumberFormat="1" applyFont="1" applyFill="1" applyBorder="1"/>
    <xf numFmtId="0" fontId="22" fillId="7" borderId="0" xfId="0" applyFont="1" applyFill="1"/>
    <xf numFmtId="168" fontId="175" fillId="69" borderId="30" xfId="1287" applyNumberFormat="1" applyFont="1" applyFill="1" applyBorder="1" applyAlignment="1"/>
    <xf numFmtId="3" fontId="175" fillId="69" borderId="1" xfId="1287" applyNumberFormat="1" applyFont="1" applyFill="1" applyBorder="1" applyAlignment="1"/>
    <xf numFmtId="3" fontId="175" fillId="69" borderId="25" xfId="1287" applyNumberFormat="1" applyFont="1" applyFill="1" applyBorder="1" applyAlignment="1"/>
    <xf numFmtId="220" fontId="184" fillId="0" borderId="13" xfId="1" applyNumberFormat="1" applyFont="1" applyFill="1" applyBorder="1"/>
    <xf numFmtId="3" fontId="175" fillId="69" borderId="9" xfId="1287" applyNumberFormat="1" applyFont="1" applyFill="1" applyBorder="1" applyAlignment="1"/>
    <xf numFmtId="3" fontId="175" fillId="69" borderId="28" xfId="1287" applyNumberFormat="1" applyFont="1" applyFill="1" applyBorder="1" applyAlignment="1"/>
    <xf numFmtId="3" fontId="175" fillId="69" borderId="12" xfId="1287" applyNumberFormat="1" applyFont="1" applyFill="1" applyBorder="1" applyAlignment="1"/>
    <xf numFmtId="0" fontId="159" fillId="3" borderId="7" xfId="852" applyFont="1" applyFill="1" applyBorder="1" applyAlignment="1">
      <alignment horizontal="center" vertical="center" wrapText="1"/>
    </xf>
    <xf numFmtId="0" fontId="209" fillId="7" borderId="26" xfId="0" applyFont="1" applyFill="1" applyBorder="1" applyAlignment="1">
      <alignment horizontal="left" vertical="center"/>
    </xf>
    <xf numFmtId="0" fontId="204" fillId="7" borderId="26" xfId="0" applyFont="1" applyFill="1" applyBorder="1" applyAlignment="1">
      <alignment horizontal="left" vertical="center"/>
    </xf>
    <xf numFmtId="0" fontId="204" fillId="7" borderId="29" xfId="0" applyFont="1" applyFill="1" applyBorder="1" applyAlignment="1">
      <alignment horizontal="left" vertical="center"/>
    </xf>
    <xf numFmtId="3" fontId="4" fillId="7" borderId="28" xfId="1287" applyNumberFormat="1" applyFont="1" applyFill="1" applyBorder="1" applyAlignment="1"/>
    <xf numFmtId="3" fontId="4" fillId="7" borderId="23" xfId="1287" applyNumberFormat="1" applyFont="1" applyFill="1" applyBorder="1" applyAlignment="1"/>
    <xf numFmtId="3" fontId="11" fillId="7" borderId="0" xfId="9" applyNumberFormat="1" applyFont="1" applyFill="1"/>
    <xf numFmtId="3" fontId="4" fillId="7" borderId="9" xfId="1287" applyNumberFormat="1" applyFont="1" applyFill="1" applyBorder="1" applyAlignment="1"/>
    <xf numFmtId="3" fontId="203" fillId="7" borderId="0" xfId="1287" applyNumberFormat="1" applyFont="1" applyFill="1" applyBorder="1" applyAlignment="1"/>
    <xf numFmtId="3" fontId="4" fillId="7" borderId="63" xfId="1287" applyNumberFormat="1" applyFont="1" applyFill="1" applyBorder="1" applyAlignment="1"/>
    <xf numFmtId="3" fontId="4" fillId="7" borderId="0" xfId="9" applyNumberFormat="1" applyFont="1" applyFill="1" applyAlignment="1">
      <alignment horizontal="left"/>
    </xf>
    <xf numFmtId="3" fontId="3" fillId="7" borderId="0" xfId="1287" applyNumberFormat="1" applyFont="1" applyFill="1" applyAlignment="1"/>
    <xf numFmtId="3" fontId="3" fillId="7" borderId="0" xfId="1287" applyNumberFormat="1" applyFont="1" applyFill="1" applyAlignment="1">
      <alignment horizontal="center"/>
    </xf>
    <xf numFmtId="3" fontId="5" fillId="7" borderId="0" xfId="9" applyNumberFormat="1" applyFont="1" applyFill="1"/>
    <xf numFmtId="3" fontId="3" fillId="7" borderId="1" xfId="1287" applyNumberFormat="1" applyFont="1" applyFill="1" applyBorder="1" applyAlignment="1">
      <alignment horizontal="left"/>
    </xf>
    <xf numFmtId="3" fontId="3" fillId="7" borderId="25" xfId="1287" applyNumberFormat="1" applyFont="1" applyFill="1" applyBorder="1" applyAlignment="1">
      <alignment horizontal="left"/>
    </xf>
    <xf numFmtId="3" fontId="3" fillId="7" borderId="2" xfId="1287" applyNumberFormat="1" applyFont="1" applyFill="1" applyBorder="1" applyAlignment="1">
      <alignment horizontal="left"/>
    </xf>
    <xf numFmtId="3" fontId="4" fillId="7" borderId="0" xfId="1287" applyNumberFormat="1" applyFont="1" applyFill="1" applyAlignment="1"/>
    <xf numFmtId="3" fontId="3" fillId="3" borderId="22" xfId="2" applyNumberFormat="1" applyFont="1" applyFill="1" applyBorder="1" applyAlignment="1">
      <alignment horizontal="center" vertical="center" wrapText="1"/>
    </xf>
    <xf numFmtId="3" fontId="3" fillId="3" borderId="3" xfId="2" applyNumberFormat="1" applyFont="1" applyFill="1" applyBorder="1" applyAlignment="1">
      <alignment horizontal="center" vertical="center" wrapText="1"/>
    </xf>
    <xf numFmtId="3" fontId="202" fillId="7" borderId="0" xfId="9" applyNumberFormat="1" applyFont="1" applyFill="1"/>
    <xf numFmtId="3" fontId="11" fillId="7" borderId="4" xfId="9" applyNumberFormat="1" applyFont="1" applyFill="1" applyBorder="1"/>
    <xf numFmtId="3" fontId="4" fillId="7" borderId="1" xfId="1287" applyNumberFormat="1" applyFont="1" applyFill="1" applyBorder="1" applyAlignment="1">
      <alignment horizontal="left" indent="1"/>
    </xf>
    <xf numFmtId="3" fontId="11" fillId="7" borderId="0" xfId="1" applyNumberFormat="1" applyFont="1" applyFill="1"/>
    <xf numFmtId="3" fontId="4" fillId="7" borderId="25" xfId="1287" applyNumberFormat="1" applyFont="1" applyFill="1" applyBorder="1" applyAlignment="1">
      <alignment horizontal="left" indent="1"/>
    </xf>
    <xf numFmtId="3" fontId="4" fillId="7" borderId="22" xfId="1287" applyNumberFormat="1" applyFont="1" applyFill="1" applyBorder="1" applyAlignment="1">
      <alignment vertical="center"/>
    </xf>
    <xf numFmtId="3" fontId="4" fillId="7" borderId="2" xfId="1287" applyNumberFormat="1" applyFont="1" applyFill="1" applyBorder="1" applyAlignment="1">
      <alignment horizontal="left" indent="1"/>
    </xf>
    <xf numFmtId="3" fontId="3" fillId="7" borderId="22" xfId="1287" applyNumberFormat="1" applyFont="1" applyFill="1" applyBorder="1" applyAlignment="1">
      <alignment vertical="center"/>
    </xf>
    <xf numFmtId="3" fontId="169" fillId="7" borderId="0" xfId="0" applyNumberFormat="1" applyFont="1" applyFill="1" applyBorder="1"/>
    <xf numFmtId="3" fontId="4" fillId="7" borderId="1" xfId="3" applyNumberFormat="1" applyFont="1" applyFill="1" applyBorder="1" applyAlignment="1">
      <alignment horizontal="left" indent="1"/>
    </xf>
    <xf numFmtId="3" fontId="4" fillId="7" borderId="25" xfId="3" applyNumberFormat="1" applyFont="1" applyFill="1" applyBorder="1" applyAlignment="1">
      <alignment horizontal="left" indent="1"/>
    </xf>
    <xf numFmtId="3" fontId="4" fillId="7" borderId="2" xfId="3" applyNumberFormat="1" applyFont="1" applyFill="1" applyBorder="1" applyAlignment="1">
      <alignment horizontal="left" indent="1"/>
    </xf>
    <xf numFmtId="3" fontId="11" fillId="7" borderId="32" xfId="9" applyNumberFormat="1" applyFont="1" applyFill="1" applyBorder="1"/>
    <xf numFmtId="3" fontId="5" fillId="7" borderId="32" xfId="9" applyNumberFormat="1" applyFont="1" applyFill="1" applyBorder="1"/>
    <xf numFmtId="3" fontId="3" fillId="7" borderId="0" xfId="2" applyNumberFormat="1" applyFont="1" applyFill="1" applyBorder="1"/>
    <xf numFmtId="1" fontId="3" fillId="3" borderId="7" xfId="2" applyNumberFormat="1" applyFont="1" applyFill="1" applyBorder="1" applyAlignment="1">
      <alignment horizontal="center" vertical="center" wrapText="1"/>
    </xf>
    <xf numFmtId="1" fontId="3" fillId="3" borderId="6" xfId="2" applyNumberFormat="1" applyFont="1" applyFill="1" applyBorder="1" applyAlignment="1">
      <alignment horizontal="center" vertical="center" wrapText="1"/>
    </xf>
    <xf numFmtId="1" fontId="3" fillId="3" borderId="21" xfId="2" applyNumberFormat="1" applyFont="1" applyFill="1" applyBorder="1" applyAlignment="1">
      <alignment horizontal="center" vertical="center" wrapText="1"/>
    </xf>
    <xf numFmtId="1" fontId="4" fillId="7" borderId="0" xfId="9" applyNumberFormat="1" applyFont="1" applyFill="1" applyAlignment="1">
      <alignment horizontal="left"/>
    </xf>
    <xf numFmtId="1" fontId="11" fillId="7" borderId="0" xfId="9" applyNumberFormat="1" applyFont="1" applyFill="1" applyAlignment="1">
      <alignment horizontal="left"/>
    </xf>
    <xf numFmtId="3" fontId="4" fillId="7" borderId="22" xfId="1287" applyNumberFormat="1" applyFont="1" applyFill="1" applyBorder="1" applyAlignment="1">
      <alignment horizontal="left" indent="1"/>
    </xf>
    <xf numFmtId="3" fontId="4" fillId="7" borderId="20" xfId="1287" applyNumberFormat="1" applyFont="1" applyFill="1" applyBorder="1" applyAlignment="1"/>
    <xf numFmtId="3" fontId="4" fillId="7" borderId="24" xfId="1287" applyNumberFormat="1" applyFont="1" applyFill="1" applyBorder="1" applyAlignment="1"/>
    <xf numFmtId="0" fontId="4" fillId="7" borderId="22" xfId="1287" applyFont="1" applyFill="1" applyBorder="1" applyAlignment="1">
      <alignment horizontal="left" indent="1"/>
    </xf>
    <xf numFmtId="3" fontId="175" fillId="7" borderId="22" xfId="1287" applyNumberFormat="1" applyFont="1" applyFill="1" applyBorder="1" applyAlignment="1"/>
    <xf numFmtId="168" fontId="4" fillId="69" borderId="21" xfId="1287" applyNumberFormat="1" applyFont="1" applyFill="1" applyBorder="1" applyAlignment="1"/>
    <xf numFmtId="3" fontId="175" fillId="7" borderId="20" xfId="1287" applyNumberFormat="1" applyFont="1" applyFill="1" applyBorder="1" applyAlignment="1"/>
    <xf numFmtId="3" fontId="175" fillId="7" borderId="24" xfId="1287" applyNumberFormat="1" applyFont="1" applyFill="1" applyBorder="1" applyAlignment="1"/>
    <xf numFmtId="3" fontId="175" fillId="7" borderId="2" xfId="1287" applyNumberFormat="1" applyFont="1" applyFill="1" applyBorder="1" applyAlignment="1"/>
    <xf numFmtId="3" fontId="175" fillId="69" borderId="2" xfId="1287" applyNumberFormat="1" applyFont="1" applyFill="1" applyBorder="1" applyAlignment="1"/>
    <xf numFmtId="3" fontId="175" fillId="69" borderId="20" xfId="1287" applyNumberFormat="1" applyFont="1" applyFill="1" applyBorder="1" applyAlignment="1"/>
    <xf numFmtId="3" fontId="175" fillId="69" borderId="30" xfId="1287" applyNumberFormat="1" applyFont="1" applyFill="1" applyBorder="1" applyAlignment="1"/>
    <xf numFmtId="0" fontId="211" fillId="7" borderId="7" xfId="0" applyFont="1" applyFill="1" applyBorder="1" applyAlignment="1">
      <alignment horizontal="left" vertical="center"/>
    </xf>
    <xf numFmtId="0" fontId="211" fillId="7" borderId="21" xfId="0" applyFont="1" applyFill="1" applyBorder="1" applyAlignment="1">
      <alignment horizontal="left" vertical="center"/>
    </xf>
    <xf numFmtId="3" fontId="211" fillId="7" borderId="61" xfId="0" applyNumberFormat="1" applyFont="1" applyFill="1" applyBorder="1" applyAlignment="1">
      <alignment horizontal="right" vertical="center" shrinkToFit="1"/>
    </xf>
    <xf numFmtId="3" fontId="211" fillId="7" borderId="21" xfId="0" applyNumberFormat="1" applyFont="1" applyFill="1" applyBorder="1" applyAlignment="1">
      <alignment horizontal="right" vertical="center" shrinkToFit="1"/>
    </xf>
    <xf numFmtId="3" fontId="211" fillId="7" borderId="22" xfId="0" applyNumberFormat="1" applyFont="1" applyFill="1" applyBorder="1" applyAlignment="1">
      <alignment horizontal="right" vertical="center" shrinkToFit="1"/>
    </xf>
    <xf numFmtId="3" fontId="211" fillId="7" borderId="6" xfId="0" applyNumberFormat="1" applyFont="1" applyFill="1" applyBorder="1" applyAlignment="1">
      <alignment horizontal="right" vertical="center" shrinkToFit="1"/>
    </xf>
    <xf numFmtId="3" fontId="211" fillId="7" borderId="7" xfId="0" applyNumberFormat="1" applyFont="1" applyFill="1" applyBorder="1" applyAlignment="1">
      <alignment horizontal="right" vertical="center" shrinkToFit="1"/>
    </xf>
    <xf numFmtId="167" fontId="4" fillId="4" borderId="13" xfId="14" applyNumberFormat="1" applyFont="1" applyFill="1" applyBorder="1" applyAlignment="1">
      <alignment vertical="center" shrinkToFit="1"/>
    </xf>
    <xf numFmtId="167" fontId="4" fillId="4" borderId="11" xfId="14" applyNumberFormat="1" applyFont="1" applyFill="1" applyBorder="1" applyAlignment="1">
      <alignment vertical="center" shrinkToFit="1"/>
    </xf>
    <xf numFmtId="167" fontId="4" fillId="4" borderId="13" xfId="6" applyNumberFormat="1" applyFont="1" applyFill="1" applyBorder="1" applyAlignment="1">
      <alignment horizontal="right" vertical="center" shrinkToFit="1"/>
    </xf>
    <xf numFmtId="167" fontId="4" fillId="4" borderId="11" xfId="6" applyNumberFormat="1" applyFont="1" applyFill="1" applyBorder="1" applyAlignment="1">
      <alignment horizontal="right" vertical="center" shrinkToFit="1"/>
    </xf>
    <xf numFmtId="167" fontId="4" fillId="4" borderId="24" xfId="6" applyNumberFormat="1" applyFont="1" applyFill="1" applyBorder="1" applyAlignment="1">
      <alignment horizontal="right" vertical="center" shrinkToFit="1"/>
    </xf>
    <xf numFmtId="167" fontId="4" fillId="4" borderId="23" xfId="6" applyNumberFormat="1" applyFont="1" applyFill="1" applyBorder="1" applyAlignment="1">
      <alignment horizontal="right" vertical="center" shrinkToFit="1"/>
    </xf>
    <xf numFmtId="49" fontId="155" fillId="0" borderId="0" xfId="241" quotePrefix="1" applyNumberFormat="1" applyFont="1" applyFill="1" applyAlignment="1">
      <alignment horizontal="center" vertical="center"/>
    </xf>
    <xf numFmtId="0" fontId="155" fillId="0" borderId="0" xfId="241" applyFont="1" applyFill="1" applyAlignment="1"/>
    <xf numFmtId="49" fontId="162" fillId="0" borderId="0" xfId="241" applyNumberFormat="1" applyFont="1" applyFill="1" applyAlignment="1">
      <alignment horizontal="center" vertical="center"/>
    </xf>
    <xf numFmtId="0" fontId="162" fillId="0" borderId="0" xfId="241" applyFont="1" applyFill="1" applyAlignment="1">
      <alignment horizontal="left" indent="2"/>
    </xf>
    <xf numFmtId="0" fontId="170" fillId="71" borderId="0" xfId="1283" applyFont="1" applyFill="1"/>
    <xf numFmtId="0" fontId="172" fillId="71" borderId="0" xfId="851" applyFont="1" applyFill="1" applyAlignment="1">
      <alignment vertical="center"/>
    </xf>
    <xf numFmtId="0" fontId="172" fillId="71" borderId="0" xfId="1283" applyFont="1" applyFill="1" applyAlignment="1">
      <alignment vertical="center"/>
    </xf>
    <xf numFmtId="0" fontId="212" fillId="77" borderId="12" xfId="1288" applyFont="1" applyFill="1" applyBorder="1" applyAlignment="1">
      <alignment vertical="center"/>
    </xf>
    <xf numFmtId="0" fontId="4" fillId="0" borderId="12" xfId="241" applyFont="1" applyFill="1" applyBorder="1" applyAlignment="1">
      <alignment vertical="center"/>
    </xf>
    <xf numFmtId="2" fontId="163" fillId="0" borderId="0" xfId="3" applyNumberFormat="1" applyFont="1" applyFill="1" applyAlignment="1">
      <alignment horizontal="right"/>
    </xf>
    <xf numFmtId="3" fontId="163" fillId="0" borderId="0" xfId="1281" applyNumberFormat="1" applyFont="1" applyFill="1" applyBorder="1" applyAlignment="1">
      <alignment horizontal="right"/>
    </xf>
    <xf numFmtId="0" fontId="154" fillId="77" borderId="12" xfId="241" applyFont="1" applyFill="1" applyBorder="1" applyAlignment="1"/>
    <xf numFmtId="0" fontId="163" fillId="0" borderId="12" xfId="241" applyFont="1" applyFill="1" applyBorder="1" applyAlignment="1"/>
    <xf numFmtId="0" fontId="24" fillId="0" borderId="0" xfId="245" applyFont="1" applyFill="1" applyAlignment="1">
      <alignment horizontal="center" vertical="center"/>
    </xf>
    <xf numFmtId="4" fontId="163" fillId="0" borderId="0" xfId="3" applyNumberFormat="1" applyFont="1" applyFill="1" applyAlignment="1"/>
    <xf numFmtId="0" fontId="162" fillId="0" borderId="0" xfId="853" applyFont="1" applyFill="1" applyAlignment="1">
      <alignment horizontal="left" indent="2"/>
    </xf>
    <xf numFmtId="0" fontId="155" fillId="0" borderId="0" xfId="269" applyFont="1" applyFill="1" applyAlignment="1"/>
    <xf numFmtId="214" fontId="154" fillId="0" borderId="0" xfId="3" quotePrefix="1" applyNumberFormat="1" applyFont="1" applyFill="1" applyAlignment="1"/>
    <xf numFmtId="10" fontId="163" fillId="0" borderId="0" xfId="3" quotePrefix="1" applyNumberFormat="1" applyFont="1" applyFill="1" applyAlignment="1"/>
    <xf numFmtId="4" fontId="163" fillId="0" borderId="0" xfId="3" quotePrefix="1" applyNumberFormat="1" applyFont="1" applyFill="1" applyAlignment="1"/>
    <xf numFmtId="3" fontId="10" fillId="7" borderId="28" xfId="0" applyNumberFormat="1" applyFont="1" applyFill="1" applyBorder="1" applyAlignment="1">
      <alignment shrinkToFit="1"/>
    </xf>
    <xf numFmtId="3" fontId="4" fillId="7" borderId="28" xfId="0" applyNumberFormat="1" applyFont="1" applyFill="1" applyBorder="1" applyAlignment="1">
      <alignment shrinkToFit="1"/>
    </xf>
    <xf numFmtId="3" fontId="4" fillId="7" borderId="18" xfId="3" applyNumberFormat="1" applyFont="1" applyFill="1" applyBorder="1" applyAlignment="1">
      <alignment shrinkToFit="1"/>
    </xf>
    <xf numFmtId="3" fontId="10" fillId="7" borderId="18" xfId="0" applyNumberFormat="1" applyFont="1" applyFill="1" applyBorder="1" applyAlignment="1">
      <alignment shrinkToFit="1"/>
    </xf>
    <xf numFmtId="3" fontId="4" fillId="7" borderId="18" xfId="0" applyNumberFormat="1" applyFont="1" applyFill="1" applyBorder="1" applyAlignment="1">
      <alignment shrinkToFit="1"/>
    </xf>
    <xf numFmtId="3" fontId="10" fillId="7" borderId="28" xfId="3" applyNumberFormat="1" applyFont="1" applyFill="1" applyBorder="1" applyAlignment="1">
      <alignment shrinkToFit="1"/>
    </xf>
    <xf numFmtId="3" fontId="4" fillId="7" borderId="28" xfId="3" applyNumberFormat="1" applyFont="1" applyFill="1" applyBorder="1" applyAlignment="1">
      <alignment shrinkToFit="1"/>
    </xf>
    <xf numFmtId="3" fontId="10" fillId="7" borderId="18" xfId="3" applyNumberFormat="1" applyFont="1" applyFill="1" applyBorder="1" applyAlignment="1">
      <alignment shrinkToFit="1"/>
    </xf>
    <xf numFmtId="167" fontId="10" fillId="4" borderId="18" xfId="14" applyNumberFormat="1" applyFont="1" applyFill="1" applyBorder="1" applyAlignment="1">
      <alignment vertical="center" shrinkToFit="1"/>
    </xf>
    <xf numFmtId="167" fontId="4" fillId="4" borderId="18" xfId="14" applyNumberFormat="1" applyFont="1" applyFill="1" applyBorder="1" applyAlignment="1">
      <alignment vertical="center" shrinkToFit="1"/>
    </xf>
    <xf numFmtId="167" fontId="10" fillId="4" borderId="18" xfId="6" applyNumberFormat="1" applyFont="1" applyFill="1" applyBorder="1" applyAlignment="1">
      <alignment horizontal="right" vertical="center" shrinkToFit="1"/>
    </xf>
    <xf numFmtId="167" fontId="4" fillId="4" borderId="18" xfId="6" applyNumberFormat="1" applyFont="1" applyFill="1" applyBorder="1" applyAlignment="1">
      <alignment horizontal="right" vertical="center" shrinkToFit="1"/>
    </xf>
    <xf numFmtId="167" fontId="10" fillId="4" borderId="30" xfId="6" applyNumberFormat="1" applyFont="1" applyFill="1" applyBorder="1" applyAlignment="1">
      <alignment horizontal="right" vertical="center" shrinkToFit="1"/>
    </xf>
    <xf numFmtId="167" fontId="4" fillId="4" borderId="30" xfId="6" applyNumberFormat="1" applyFont="1" applyFill="1" applyBorder="1" applyAlignment="1">
      <alignment horizontal="right" vertical="center" shrinkToFit="1"/>
    </xf>
    <xf numFmtId="3" fontId="10" fillId="7" borderId="21" xfId="7" applyNumberFormat="1" applyFont="1" applyFill="1" applyBorder="1" applyAlignment="1">
      <alignment shrinkToFit="1"/>
    </xf>
    <xf numFmtId="3" fontId="4" fillId="7" borderId="21" xfId="7" applyNumberFormat="1" applyFont="1" applyFill="1" applyBorder="1" applyAlignment="1">
      <alignment shrinkToFit="1"/>
    </xf>
    <xf numFmtId="216" fontId="4" fillId="0" borderId="14" xfId="1" applyNumberFormat="1" applyFont="1" applyFill="1" applyBorder="1" applyAlignment="1"/>
    <xf numFmtId="216" fontId="4" fillId="0" borderId="16" xfId="1" applyNumberFormat="1" applyFont="1" applyFill="1" applyBorder="1" applyAlignment="1"/>
    <xf numFmtId="216" fontId="4" fillId="0" borderId="9" xfId="1" applyNumberFormat="1" applyFont="1" applyFill="1" applyBorder="1" applyAlignment="1"/>
    <xf numFmtId="216" fontId="4" fillId="0" borderId="13" xfId="1" applyNumberFormat="1" applyFont="1" applyFill="1" applyBorder="1" applyAlignment="1"/>
    <xf numFmtId="216" fontId="4" fillId="0" borderId="11" xfId="1" applyNumberFormat="1" applyFont="1" applyFill="1" applyBorder="1" applyAlignment="1"/>
    <xf numFmtId="216" fontId="4" fillId="0" borderId="12" xfId="1" applyNumberFormat="1" applyFont="1" applyFill="1" applyBorder="1" applyAlignment="1"/>
    <xf numFmtId="216" fontId="4" fillId="0" borderId="24" xfId="1" applyNumberFormat="1" applyFont="1" applyFill="1" applyBorder="1" applyAlignment="1">
      <alignment horizontal="right" vertical="center"/>
    </xf>
    <xf numFmtId="216" fontId="4" fillId="0" borderId="23" xfId="1" applyNumberFormat="1" applyFont="1" applyFill="1" applyBorder="1" applyAlignment="1">
      <alignment horizontal="right" vertical="center"/>
    </xf>
    <xf numFmtId="216" fontId="4" fillId="0" borderId="23" xfId="1" applyNumberFormat="1" applyFont="1" applyBorder="1" applyAlignment="1">
      <alignment vertical="center"/>
    </xf>
    <xf numFmtId="216" fontId="4" fillId="0" borderId="23" xfId="1" applyNumberFormat="1" applyFont="1" applyFill="1" applyBorder="1" applyAlignment="1"/>
    <xf numFmtId="216" fontId="4" fillId="0" borderId="20" xfId="1" applyNumberFormat="1" applyFont="1" applyFill="1" applyBorder="1" applyAlignment="1"/>
    <xf numFmtId="3" fontId="175" fillId="7" borderId="16" xfId="3" applyNumberFormat="1" applyFont="1" applyFill="1" applyBorder="1" applyAlignment="1"/>
    <xf numFmtId="3" fontId="176" fillId="7" borderId="28" xfId="3" applyNumberFormat="1" applyFont="1" applyFill="1" applyBorder="1" applyAlignment="1"/>
    <xf numFmtId="167" fontId="175" fillId="7" borderId="11" xfId="6" applyNumberFormat="1" applyFont="1" applyFill="1" applyBorder="1" applyAlignment="1">
      <alignment horizontal="right" vertical="center"/>
    </xf>
    <xf numFmtId="167" fontId="176" fillId="7" borderId="18" xfId="6" applyNumberFormat="1" applyFont="1" applyFill="1" applyBorder="1" applyAlignment="1">
      <alignment horizontal="right" vertical="center"/>
    </xf>
    <xf numFmtId="167" fontId="175" fillId="7" borderId="23" xfId="6" applyNumberFormat="1" applyFont="1" applyFill="1" applyBorder="1" applyAlignment="1">
      <alignment horizontal="right" vertical="center"/>
    </xf>
    <xf numFmtId="167" fontId="176" fillId="7" borderId="30" xfId="6" applyNumberFormat="1" applyFont="1" applyFill="1" applyBorder="1" applyAlignment="1">
      <alignment horizontal="right" vertical="center"/>
    </xf>
    <xf numFmtId="221" fontId="191" fillId="0" borderId="71" xfId="0" applyNumberFormat="1" applyFont="1" applyFill="1" applyBorder="1" applyAlignment="1" applyProtection="1">
      <alignment horizontal="center" vertical="center"/>
    </xf>
    <xf numFmtId="170" fontId="154" fillId="0" borderId="0" xfId="1" applyNumberFormat="1" applyFont="1" applyFill="1" applyAlignment="1"/>
    <xf numFmtId="170" fontId="163" fillId="0" borderId="0" xfId="1" applyNumberFormat="1" applyFont="1" applyFill="1" applyBorder="1" applyAlignment="1">
      <alignment horizontal="right"/>
    </xf>
    <xf numFmtId="3" fontId="4" fillId="82" borderId="1" xfId="1287" applyNumberFormat="1" applyFont="1" applyFill="1" applyBorder="1" applyAlignment="1"/>
    <xf numFmtId="3" fontId="4" fillId="82" borderId="2" xfId="1287" applyNumberFormat="1" applyFont="1" applyFill="1" applyBorder="1" applyAlignment="1"/>
    <xf numFmtId="3" fontId="175" fillId="0" borderId="14" xfId="3" applyNumberFormat="1" applyFont="1" applyFill="1" applyBorder="1" applyAlignment="1">
      <alignment shrinkToFit="1"/>
    </xf>
    <xf numFmtId="3" fontId="175" fillId="0" borderId="16" xfId="3" applyNumberFormat="1" applyFont="1" applyFill="1" applyBorder="1" applyAlignment="1">
      <alignment shrinkToFit="1"/>
    </xf>
    <xf numFmtId="3" fontId="175" fillId="0" borderId="28" xfId="3" applyNumberFormat="1" applyFont="1" applyFill="1" applyBorder="1" applyAlignment="1">
      <alignment shrinkToFit="1"/>
    </xf>
    <xf numFmtId="3" fontId="175" fillId="0" borderId="13" xfId="3" applyNumberFormat="1" applyFont="1" applyFill="1" applyBorder="1" applyAlignment="1">
      <alignment shrinkToFit="1"/>
    </xf>
    <xf numFmtId="3" fontId="175" fillId="0" borderId="11" xfId="3" applyNumberFormat="1" applyFont="1" applyFill="1" applyBorder="1" applyAlignment="1">
      <alignment shrinkToFit="1"/>
    </xf>
    <xf numFmtId="3" fontId="175" fillId="0" borderId="18" xfId="3" applyNumberFormat="1" applyFont="1" applyFill="1" applyBorder="1" applyAlignment="1">
      <alignment shrinkToFit="1"/>
    </xf>
    <xf numFmtId="3" fontId="4" fillId="0" borderId="28" xfId="3" applyNumberFormat="1" applyFont="1" applyFill="1" applyBorder="1" applyAlignment="1">
      <alignment shrinkToFit="1"/>
    </xf>
    <xf numFmtId="3" fontId="4" fillId="0" borderId="18" xfId="3" applyNumberFormat="1" applyFont="1" applyFill="1" applyBorder="1" applyAlignment="1">
      <alignment shrinkToFit="1"/>
    </xf>
    <xf numFmtId="3" fontId="213" fillId="7" borderId="28" xfId="0" applyNumberFormat="1" applyFont="1" applyFill="1" applyBorder="1" applyAlignment="1">
      <alignment shrinkToFit="1"/>
    </xf>
    <xf numFmtId="3" fontId="213" fillId="7" borderId="18" xfId="0" applyNumberFormat="1" applyFont="1" applyFill="1" applyBorder="1" applyAlignment="1">
      <alignment shrinkToFit="1"/>
    </xf>
    <xf numFmtId="3" fontId="214" fillId="7" borderId="18" xfId="3" applyNumberFormat="1" applyFont="1" applyFill="1" applyBorder="1" applyAlignment="1">
      <alignment shrinkToFit="1"/>
    </xf>
    <xf numFmtId="167" fontId="215" fillId="7" borderId="30" xfId="3" applyNumberFormat="1" applyFont="1" applyFill="1" applyBorder="1" applyAlignment="1">
      <alignment shrinkToFit="1"/>
    </xf>
    <xf numFmtId="3" fontId="213" fillId="7" borderId="18" xfId="3" applyNumberFormat="1" applyFont="1" applyFill="1" applyBorder="1" applyAlignment="1">
      <alignment shrinkToFit="1"/>
    </xf>
    <xf numFmtId="3" fontId="159" fillId="7" borderId="14" xfId="0" applyNumberFormat="1" applyFont="1" applyFill="1" applyBorder="1" applyAlignment="1">
      <alignment horizontal="right" vertical="center" shrinkToFit="1"/>
    </xf>
    <xf numFmtId="0" fontId="206" fillId="7" borderId="14" xfId="0" applyFont="1" applyFill="1" applyBorder="1" applyAlignment="1">
      <alignment horizontal="left" vertical="center"/>
    </xf>
    <xf numFmtId="0" fontId="206" fillId="7" borderId="62" xfId="0" applyFont="1" applyFill="1" applyBorder="1" applyAlignment="1">
      <alignment horizontal="left" vertical="center"/>
    </xf>
    <xf numFmtId="3" fontId="206" fillId="7" borderId="14" xfId="0" applyNumberFormat="1" applyFont="1" applyFill="1" applyBorder="1" applyAlignment="1">
      <alignment horizontal="right" vertical="center" shrinkToFit="1"/>
    </xf>
    <xf numFmtId="3" fontId="206" fillId="7" borderId="28" xfId="0" applyNumberFormat="1" applyFont="1" applyFill="1" applyBorder="1" applyAlignment="1">
      <alignment horizontal="right" vertical="center" shrinkToFit="1"/>
    </xf>
    <xf numFmtId="3" fontId="206" fillId="7" borderId="15" xfId="0" applyNumberFormat="1" applyFont="1" applyFill="1" applyBorder="1" applyAlignment="1">
      <alignment horizontal="right" vertical="center" shrinkToFit="1"/>
    </xf>
    <xf numFmtId="3" fontId="206" fillId="7" borderId="1" xfId="0" applyNumberFormat="1" applyFont="1" applyFill="1" applyBorder="1" applyAlignment="1">
      <alignment horizontal="right" vertical="center" shrinkToFit="1"/>
    </xf>
    <xf numFmtId="3" fontId="206" fillId="7" borderId="16" xfId="0" applyNumberFormat="1" applyFont="1" applyFill="1" applyBorder="1" applyAlignment="1">
      <alignment horizontal="right" vertical="center" shrinkToFit="1"/>
    </xf>
    <xf numFmtId="3" fontId="206" fillId="7" borderId="62" xfId="0" applyNumberFormat="1" applyFont="1" applyFill="1" applyBorder="1" applyAlignment="1">
      <alignment horizontal="right" vertical="center" shrinkToFit="1"/>
    </xf>
    <xf numFmtId="0" fontId="206" fillId="7" borderId="13" xfId="0" applyFont="1" applyFill="1" applyBorder="1" applyAlignment="1">
      <alignment horizontal="left" vertical="center"/>
    </xf>
    <xf numFmtId="0" fontId="206" fillId="7" borderId="26" xfId="0" applyFont="1" applyFill="1" applyBorder="1" applyAlignment="1">
      <alignment horizontal="left" vertical="center"/>
    </xf>
    <xf numFmtId="3" fontId="206" fillId="7" borderId="13" xfId="0" applyNumberFormat="1" applyFont="1" applyFill="1" applyBorder="1" applyAlignment="1">
      <alignment horizontal="right" vertical="center" shrinkToFit="1"/>
    </xf>
    <xf numFmtId="3" fontId="206" fillId="7" borderId="18" xfId="0" applyNumberFormat="1" applyFont="1" applyFill="1" applyBorder="1" applyAlignment="1">
      <alignment horizontal="right" vertical="center" shrinkToFit="1"/>
    </xf>
    <xf numFmtId="3" fontId="206" fillId="7" borderId="10" xfId="0" applyNumberFormat="1" applyFont="1" applyFill="1" applyBorder="1" applyAlignment="1">
      <alignment horizontal="right" vertical="center" shrinkToFit="1"/>
    </xf>
    <xf numFmtId="3" fontId="206" fillId="7" borderId="25" xfId="0" applyNumberFormat="1" applyFont="1" applyFill="1" applyBorder="1" applyAlignment="1">
      <alignment horizontal="right" vertical="center" shrinkToFit="1"/>
    </xf>
    <xf numFmtId="3" fontId="206" fillId="7" borderId="11" xfId="0" applyNumberFormat="1" applyFont="1" applyFill="1" applyBorder="1" applyAlignment="1">
      <alignment horizontal="right" vertical="center" shrinkToFit="1"/>
    </xf>
    <xf numFmtId="3" fontId="206" fillId="7" borderId="26" xfId="0" applyNumberFormat="1" applyFont="1" applyFill="1" applyBorder="1" applyAlignment="1">
      <alignment horizontal="right" vertical="center" shrinkToFit="1"/>
    </xf>
    <xf numFmtId="10" fontId="4" fillId="7" borderId="14" xfId="6" applyNumberFormat="1" applyFont="1" applyFill="1" applyBorder="1" applyAlignment="1">
      <alignment horizontal="right" vertical="center" shrinkToFit="1"/>
    </xf>
    <xf numFmtId="10" fontId="4" fillId="7" borderId="16" xfId="6" applyNumberFormat="1" applyFont="1" applyFill="1" applyBorder="1" applyAlignment="1">
      <alignment horizontal="right" vertical="center" shrinkToFit="1"/>
    </xf>
    <xf numFmtId="10" fontId="4" fillId="7" borderId="28" xfId="6" applyNumberFormat="1" applyFont="1" applyFill="1" applyBorder="1" applyAlignment="1">
      <alignment horizontal="right" vertical="center" shrinkToFit="1"/>
    </xf>
    <xf numFmtId="10" fontId="175" fillId="7" borderId="13" xfId="6" applyNumberFormat="1" applyFont="1" applyFill="1" applyBorder="1" applyAlignment="1">
      <alignment horizontal="right" vertical="center" shrinkToFit="1"/>
    </xf>
    <xf numFmtId="10" fontId="175" fillId="7" borderId="11" xfId="6" applyNumberFormat="1" applyFont="1" applyFill="1" applyBorder="1" applyAlignment="1">
      <alignment horizontal="right" vertical="center" shrinkToFit="1"/>
    </xf>
    <xf numFmtId="10" fontId="175" fillId="7" borderId="18" xfId="6" applyNumberFormat="1" applyFont="1" applyFill="1" applyBorder="1" applyAlignment="1">
      <alignment horizontal="right" vertical="center" shrinkToFit="1"/>
    </xf>
    <xf numFmtId="3" fontId="4" fillId="0" borderId="0" xfId="2" applyNumberFormat="1" applyFont="1" applyFill="1"/>
    <xf numFmtId="216" fontId="175" fillId="0" borderId="23" xfId="1" applyNumberFormat="1" applyFont="1" applyFill="1" applyBorder="1" applyAlignment="1">
      <alignment vertical="center"/>
    </xf>
    <xf numFmtId="0" fontId="153" fillId="70" borderId="0" xfId="852" applyFont="1" applyFill="1" applyAlignment="1">
      <alignment horizontal="center" vertical="center"/>
    </xf>
    <xf numFmtId="0" fontId="156" fillId="72" borderId="0" xfId="852" applyFont="1" applyFill="1" applyAlignment="1">
      <alignment horizontal="center" vertical="center"/>
    </xf>
    <xf numFmtId="0" fontId="157" fillId="74" borderId="0" xfId="852" applyFont="1" applyFill="1" applyAlignment="1">
      <alignment horizontal="center" vertical="center"/>
    </xf>
    <xf numFmtId="0" fontId="158" fillId="75" borderId="0" xfId="852" applyFont="1" applyFill="1" applyAlignment="1">
      <alignment horizontal="center" vertical="center"/>
    </xf>
    <xf numFmtId="0" fontId="157" fillId="7" borderId="0" xfId="852" applyFont="1" applyFill="1" applyAlignment="1">
      <alignment horizontal="center" vertical="center"/>
    </xf>
    <xf numFmtId="0" fontId="160" fillId="76" borderId="22" xfId="85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159" fillId="6" borderId="3" xfId="1283" applyFont="1" applyFill="1" applyBorder="1" applyAlignment="1">
      <alignment horizontal="center" vertical="center"/>
    </xf>
    <xf numFmtId="0" fontId="159" fillId="6" borderId="4" xfId="1283" applyFont="1" applyFill="1" applyBorder="1" applyAlignment="1">
      <alignment horizontal="center" vertical="center"/>
    </xf>
    <xf numFmtId="0" fontId="159" fillId="6" borderId="5" xfId="1283" applyFont="1" applyFill="1" applyBorder="1" applyAlignment="1">
      <alignment horizontal="center" vertical="center"/>
    </xf>
    <xf numFmtId="0" fontId="158" fillId="9" borderId="0" xfId="852" applyFont="1" applyFill="1" applyAlignment="1">
      <alignment horizontal="center" vertical="center"/>
    </xf>
    <xf numFmtId="0" fontId="170" fillId="7" borderId="0" xfId="1284" applyFont="1" applyFill="1" applyAlignment="1" applyProtection="1">
      <alignment horizontal="center"/>
    </xf>
    <xf numFmtId="0" fontId="169" fillId="7" borderId="3" xfId="0" applyFont="1" applyFill="1" applyBorder="1" applyAlignment="1">
      <alignment horizontal="left"/>
    </xf>
    <xf numFmtId="0" fontId="169" fillId="7" borderId="5" xfId="0" applyFont="1" applyFill="1" applyBorder="1" applyAlignment="1">
      <alignment horizontal="left"/>
    </xf>
    <xf numFmtId="0" fontId="6" fillId="70" borderId="3" xfId="2" applyFont="1" applyFill="1" applyBorder="1" applyAlignment="1">
      <alignment horizontal="center" vertical="center"/>
    </xf>
    <xf numFmtId="0" fontId="6" fillId="70" borderId="4" xfId="2" applyFont="1" applyFill="1" applyBorder="1" applyAlignment="1">
      <alignment horizontal="center" vertical="center"/>
    </xf>
    <xf numFmtId="0" fontId="6" fillId="70" borderId="5" xfId="2" applyFont="1" applyFill="1" applyBorder="1" applyAlignment="1">
      <alignment horizontal="center" vertical="center"/>
    </xf>
    <xf numFmtId="0" fontId="6" fillId="6" borderId="3" xfId="2" applyFont="1" applyFill="1" applyBorder="1" applyAlignment="1">
      <alignment horizontal="center" vertical="center"/>
    </xf>
    <xf numFmtId="0" fontId="6" fillId="6" borderId="4" xfId="2" applyFont="1" applyFill="1" applyBorder="1" applyAlignment="1">
      <alignment horizontal="center" vertical="center"/>
    </xf>
    <xf numFmtId="0" fontId="6" fillId="6" borderId="5" xfId="2" applyFont="1" applyFill="1" applyBorder="1" applyAlignment="1">
      <alignment horizontal="center" vertical="center"/>
    </xf>
    <xf numFmtId="0" fontId="3" fillId="0" borderId="0" xfId="3" applyFont="1" applyAlignment="1">
      <alignment horizontal="center"/>
    </xf>
    <xf numFmtId="0" fontId="15" fillId="7" borderId="0" xfId="1283" applyFont="1" applyFill="1" applyAlignment="1">
      <alignment horizontal="center"/>
    </xf>
    <xf numFmtId="0" fontId="15" fillId="2" borderId="3" xfId="1283" applyFont="1" applyFill="1" applyBorder="1" applyAlignment="1">
      <alignment horizontal="center"/>
    </xf>
    <xf numFmtId="0" fontId="15" fillId="2" borderId="4" xfId="1283" applyFont="1" applyFill="1" applyBorder="1" applyAlignment="1">
      <alignment horizontal="center"/>
    </xf>
    <xf numFmtId="0" fontId="15" fillId="2" borderId="5" xfId="1283" applyFont="1" applyFill="1" applyBorder="1" applyAlignment="1">
      <alignment horizontal="center"/>
    </xf>
    <xf numFmtId="0" fontId="15" fillId="3" borderId="3" xfId="1283" applyFont="1" applyFill="1" applyBorder="1" applyAlignment="1">
      <alignment horizontal="center" vertical="center" wrapText="1"/>
    </xf>
    <xf numFmtId="0" fontId="15" fillId="3" borderId="5" xfId="1283" applyFont="1" applyFill="1" applyBorder="1" applyAlignment="1">
      <alignment horizontal="center" vertical="center" wrapText="1"/>
    </xf>
    <xf numFmtId="3" fontId="3" fillId="7" borderId="0" xfId="1287" applyNumberFormat="1" applyFont="1" applyFill="1" applyAlignment="1">
      <alignment horizontal="center"/>
    </xf>
    <xf numFmtId="0" fontId="3" fillId="7" borderId="0" xfId="1287" applyFont="1" applyFill="1" applyAlignment="1">
      <alignment horizontal="center"/>
    </xf>
    <xf numFmtId="0" fontId="208" fillId="7" borderId="7" xfId="0" applyFont="1" applyFill="1" applyBorder="1" applyAlignment="1">
      <alignment horizontal="left" vertical="center"/>
    </xf>
    <xf numFmtId="0" fontId="208" fillId="7" borderId="63" xfId="0" applyFont="1" applyFill="1" applyBorder="1" applyAlignment="1">
      <alignment horizontal="left" vertical="center"/>
    </xf>
    <xf numFmtId="0" fontId="211" fillId="7" borderId="7" xfId="0" applyFont="1" applyFill="1" applyBorder="1" applyAlignment="1">
      <alignment horizontal="center" vertical="center"/>
    </xf>
    <xf numFmtId="0" fontId="211" fillId="7" borderId="6" xfId="0" applyFont="1" applyFill="1" applyBorder="1" applyAlignment="1">
      <alignment horizontal="center" vertical="center"/>
    </xf>
    <xf numFmtId="0" fontId="211" fillId="7" borderId="21" xfId="0" applyFont="1" applyFill="1" applyBorder="1" applyAlignment="1">
      <alignment horizontal="center" vertical="center"/>
    </xf>
    <xf numFmtId="0" fontId="204" fillId="7" borderId="17" xfId="0" applyFont="1" applyFill="1" applyBorder="1" applyAlignment="1">
      <alignment horizontal="center" vertical="center"/>
    </xf>
    <xf numFmtId="0" fontId="204" fillId="7" borderId="0" xfId="0" applyFont="1" applyFill="1" applyBorder="1" applyAlignment="1">
      <alignment horizontal="center" vertical="center"/>
    </xf>
    <xf numFmtId="0" fontId="204" fillId="7" borderId="26" xfId="0" applyFont="1" applyFill="1" applyBorder="1" applyAlignment="1">
      <alignment horizontal="center" vertical="center"/>
    </xf>
    <xf numFmtId="0" fontId="204" fillId="7" borderId="12" xfId="0" applyFont="1" applyFill="1" applyBorder="1" applyAlignment="1">
      <alignment horizontal="center" vertical="center"/>
    </xf>
    <xf numFmtId="0" fontId="208" fillId="7" borderId="7" xfId="0" applyFont="1" applyFill="1" applyBorder="1" applyAlignment="1">
      <alignment horizontal="center" vertical="center"/>
    </xf>
    <xf numFmtId="0" fontId="208" fillId="7" borderId="6" xfId="0" applyFont="1" applyFill="1" applyBorder="1" applyAlignment="1">
      <alignment horizontal="center" vertical="center"/>
    </xf>
    <xf numFmtId="3" fontId="170" fillId="7" borderId="6" xfId="0" applyNumberFormat="1" applyFont="1" applyFill="1" applyBorder="1" applyAlignment="1">
      <alignment horizontal="center" vertical="center"/>
    </xf>
    <xf numFmtId="0" fontId="170" fillId="7" borderId="21" xfId="0" applyFont="1" applyFill="1" applyBorder="1" applyAlignment="1">
      <alignment horizontal="center" vertical="center"/>
    </xf>
    <xf numFmtId="0" fontId="206" fillId="7" borderId="17" xfId="0" applyFont="1" applyFill="1" applyBorder="1" applyAlignment="1">
      <alignment horizontal="center" vertical="center"/>
    </xf>
    <xf numFmtId="0" fontId="206" fillId="7" borderId="0" xfId="0" applyFont="1" applyFill="1" applyBorder="1" applyAlignment="1">
      <alignment horizontal="center" vertical="center"/>
    </xf>
    <xf numFmtId="3" fontId="169" fillId="7" borderId="26" xfId="0" applyNumberFormat="1" applyFont="1" applyFill="1" applyBorder="1" applyAlignment="1">
      <alignment horizontal="center" vertical="center"/>
    </xf>
    <xf numFmtId="0" fontId="169" fillId="7" borderId="12" xfId="0" applyFont="1" applyFill="1" applyBorder="1" applyAlignment="1">
      <alignment horizontal="center" vertical="center"/>
    </xf>
    <xf numFmtId="0" fontId="208" fillId="4" borderId="5" xfId="0" applyFont="1" applyFill="1" applyBorder="1" applyAlignment="1">
      <alignment horizontal="center" vertical="center"/>
    </xf>
    <xf numFmtId="0" fontId="208" fillId="4" borderId="22" xfId="0" applyFont="1" applyFill="1" applyBorder="1" applyAlignment="1">
      <alignment horizontal="center" vertical="center"/>
    </xf>
    <xf numFmtId="0" fontId="204" fillId="4" borderId="22" xfId="0" applyFont="1" applyFill="1" applyBorder="1" applyAlignment="1">
      <alignment horizontal="center" vertical="center"/>
    </xf>
    <xf numFmtId="0" fontId="206" fillId="7" borderId="8" xfId="0" applyFont="1" applyFill="1" applyBorder="1" applyAlignment="1">
      <alignment horizontal="center" vertical="center"/>
    </xf>
    <xf numFmtId="0" fontId="206" fillId="7" borderId="32" xfId="0" applyFont="1" applyFill="1" applyBorder="1" applyAlignment="1">
      <alignment horizontal="center" vertical="center"/>
    </xf>
    <xf numFmtId="3" fontId="169" fillId="7" borderId="62" xfId="0" applyNumberFormat="1" applyFont="1" applyFill="1" applyBorder="1" applyAlignment="1">
      <alignment horizontal="center" vertical="center"/>
    </xf>
    <xf numFmtId="0" fontId="169" fillId="7" borderId="9" xfId="0" applyFont="1" applyFill="1" applyBorder="1" applyAlignment="1">
      <alignment horizontal="center" vertical="center"/>
    </xf>
    <xf numFmtId="0" fontId="208" fillId="4" borderId="14" xfId="0" applyFont="1" applyFill="1" applyBorder="1" applyAlignment="1">
      <alignment horizontal="center" vertical="center" wrapText="1"/>
    </xf>
    <xf numFmtId="0" fontId="208" fillId="4" borderId="24" xfId="0" applyFont="1" applyFill="1" applyBorder="1" applyAlignment="1">
      <alignment horizontal="center" vertical="center" wrapText="1"/>
    </xf>
    <xf numFmtId="0" fontId="208" fillId="4" borderId="62" xfId="0" applyFont="1" applyFill="1" applyBorder="1" applyAlignment="1">
      <alignment horizontal="center" vertical="center" wrapText="1"/>
    </xf>
    <xf numFmtId="0" fontId="208" fillId="4" borderId="29" xfId="0" applyFont="1" applyFill="1" applyBorder="1" applyAlignment="1">
      <alignment horizontal="center" vertical="center" wrapText="1"/>
    </xf>
    <xf numFmtId="0" fontId="208" fillId="4" borderId="16" xfId="0" applyFont="1" applyFill="1" applyBorder="1" applyAlignment="1">
      <alignment horizontal="center" vertical="center" wrapText="1"/>
    </xf>
    <xf numFmtId="0" fontId="208" fillId="4" borderId="23" xfId="0" applyFont="1" applyFill="1" applyBorder="1" applyAlignment="1">
      <alignment horizontal="center" vertical="center" wrapText="1"/>
    </xf>
    <xf numFmtId="0" fontId="208" fillId="4" borderId="28" xfId="0" applyFont="1" applyFill="1" applyBorder="1" applyAlignment="1">
      <alignment horizontal="center" vertical="center" wrapText="1"/>
    </xf>
    <xf numFmtId="0" fontId="208" fillId="4" borderId="13" xfId="0" applyFont="1" applyFill="1" applyBorder="1" applyAlignment="1">
      <alignment horizontal="center" vertical="center" wrapText="1"/>
    </xf>
    <xf numFmtId="0" fontId="208" fillId="4" borderId="26" xfId="0" applyFont="1" applyFill="1" applyBorder="1" applyAlignment="1">
      <alignment horizontal="center" vertical="center" wrapText="1"/>
    </xf>
    <xf numFmtId="0" fontId="208" fillId="4" borderId="3" xfId="0" applyFont="1" applyFill="1" applyBorder="1" applyAlignment="1">
      <alignment horizontal="center" vertical="center" wrapText="1"/>
    </xf>
    <xf numFmtId="0" fontId="208" fillId="4" borderId="5" xfId="0" applyFont="1" applyFill="1" applyBorder="1" applyAlignment="1">
      <alignment horizontal="center" vertical="center" wrapText="1"/>
    </xf>
    <xf numFmtId="0" fontId="208" fillId="4" borderId="4" xfId="0" applyFont="1" applyFill="1" applyBorder="1" applyAlignment="1">
      <alignment horizontal="center" vertical="center" wrapText="1"/>
    </xf>
    <xf numFmtId="0" fontId="208" fillId="4" borderId="22" xfId="0" applyFont="1" applyFill="1" applyBorder="1" applyAlignment="1">
      <alignment horizontal="center" vertical="center" wrapText="1"/>
    </xf>
    <xf numFmtId="0" fontId="208" fillId="4" borderId="3" xfId="0" applyFont="1" applyFill="1" applyBorder="1" applyAlignment="1">
      <alignment horizontal="center" vertical="center"/>
    </xf>
    <xf numFmtId="0" fontId="208" fillId="4" borderId="4" xfId="0" applyFont="1" applyFill="1" applyBorder="1" applyAlignment="1">
      <alignment horizontal="center" vertical="center"/>
    </xf>
  </cellXfs>
  <cellStyles count="1289">
    <cellStyle name="%_2DP_in" xfId="20"/>
    <cellStyle name="%_2DP_out" xfId="21"/>
    <cellStyle name="_example template 14" xfId="22"/>
    <cellStyle name="£'000" xfId="23"/>
    <cellStyle name="£k" xfId="24"/>
    <cellStyle name="0_DP_in" xfId="25"/>
    <cellStyle name="0_DP_out" xfId="26"/>
    <cellStyle name="1 antraštė" xfId="27"/>
    <cellStyle name="2 antraštė" xfId="28"/>
    <cellStyle name="2_DP_in" xfId="29"/>
    <cellStyle name="2_DP_out" xfId="30"/>
    <cellStyle name="20 % - Aksentti1" xfId="31"/>
    <cellStyle name="20 % - Aksentti1 2" xfId="32"/>
    <cellStyle name="20 % - Aksentti1 2 2" xfId="856"/>
    <cellStyle name="20 % - Aksentti1 3" xfId="855"/>
    <cellStyle name="20 % - Aksentti2" xfId="33"/>
    <cellStyle name="20 % - Aksentti2 2" xfId="34"/>
    <cellStyle name="20 % - Aksentti2 2 2" xfId="858"/>
    <cellStyle name="20 % - Aksentti2 3" xfId="857"/>
    <cellStyle name="20 % - Aksentti3" xfId="35"/>
    <cellStyle name="20 % - Aksentti3 2" xfId="36"/>
    <cellStyle name="20 % - Aksentti3 2 2" xfId="860"/>
    <cellStyle name="20 % - Aksentti3 3" xfId="859"/>
    <cellStyle name="20 % - Aksentti4" xfId="37"/>
    <cellStyle name="20 % - Aksentti4 2" xfId="38"/>
    <cellStyle name="20 % - Aksentti4 2 2" xfId="862"/>
    <cellStyle name="20 % - Aksentti4 3" xfId="861"/>
    <cellStyle name="20 % - Aksentti5" xfId="39"/>
    <cellStyle name="20 % - Aksentti5 2" xfId="40"/>
    <cellStyle name="20 % - Aksentti5 2 2" xfId="864"/>
    <cellStyle name="20 % - Aksentti5 3" xfId="863"/>
    <cellStyle name="20 % - Aksentti6" xfId="41"/>
    <cellStyle name="20 % - Aksentti6 2" xfId="42"/>
    <cellStyle name="20 % - Aksentti6 2 2" xfId="866"/>
    <cellStyle name="20 % - Aksentti6 3" xfId="865"/>
    <cellStyle name="20 % - Akzent1" xfId="43"/>
    <cellStyle name="20 % - Akzent2" xfId="44"/>
    <cellStyle name="20 % - Akzent3" xfId="45"/>
    <cellStyle name="20 % - Akzent4" xfId="46"/>
    <cellStyle name="20 % - Akzent5" xfId="47"/>
    <cellStyle name="20 % - Akzent6" xfId="48"/>
    <cellStyle name="20 % - Markeringsfarve1" xfId="49"/>
    <cellStyle name="20 % - Markeringsfarve1 2" xfId="867"/>
    <cellStyle name="20 % - Markeringsfarve2" xfId="50"/>
    <cellStyle name="20 % - Markeringsfarve2 2" xfId="868"/>
    <cellStyle name="20 % - Markeringsfarve3" xfId="51"/>
    <cellStyle name="20 % - Markeringsfarve3 2" xfId="869"/>
    <cellStyle name="20 % - Markeringsfarve4" xfId="52"/>
    <cellStyle name="20 % - Markeringsfarve4 2" xfId="870"/>
    <cellStyle name="20 % - Markeringsfarve5" xfId="53"/>
    <cellStyle name="20 % - Markeringsfarve5 2" xfId="871"/>
    <cellStyle name="20 % - Markeringsfarve6" xfId="54"/>
    <cellStyle name="20 % - Markeringsfarve6 2" xfId="872"/>
    <cellStyle name="20 % - Accent1" xfId="55"/>
    <cellStyle name="20 % - Accent1 2" xfId="56"/>
    <cellStyle name="20 % - Accent1 2 2" xfId="874"/>
    <cellStyle name="20 % - Accent1 3" xfId="873"/>
    <cellStyle name="20 % - Accent2" xfId="57"/>
    <cellStyle name="20 % - Accent2 2" xfId="58"/>
    <cellStyle name="20 % - Accent2 2 2" xfId="876"/>
    <cellStyle name="20 % - Accent2 3" xfId="875"/>
    <cellStyle name="20 % - Accent3" xfId="59"/>
    <cellStyle name="20 % - Accent3 2" xfId="60"/>
    <cellStyle name="20 % - Accent3 2 2" xfId="878"/>
    <cellStyle name="20 % - Accent3 3" xfId="877"/>
    <cellStyle name="20 % - Accent4" xfId="61"/>
    <cellStyle name="20 % - Accent4 2" xfId="62"/>
    <cellStyle name="20 % - Accent4 2 2" xfId="880"/>
    <cellStyle name="20 % - Accent4 3" xfId="879"/>
    <cellStyle name="20 % - Accent5" xfId="63"/>
    <cellStyle name="20 % - Accent5 2" xfId="64"/>
    <cellStyle name="20 % - Accent5 2 2" xfId="882"/>
    <cellStyle name="20 % - Accent5 3" xfId="881"/>
    <cellStyle name="20 % - Accent6" xfId="65"/>
    <cellStyle name="20 % - Accent6 2" xfId="66"/>
    <cellStyle name="20 % - Accent6 2 2" xfId="884"/>
    <cellStyle name="20 % - Accent6 3" xfId="883"/>
    <cellStyle name="20% - 1. jelölőszín 2" xfId="1095"/>
    <cellStyle name="20% - 2. jelölőszín 2" xfId="1096"/>
    <cellStyle name="20% - 3. jelölőszín 2" xfId="1097"/>
    <cellStyle name="20% - 4. jelölőszín 2" xfId="1098"/>
    <cellStyle name="20% - 5. jelölőszín 2" xfId="1099"/>
    <cellStyle name="20% - 6. jelölőszín 2" xfId="1100"/>
    <cellStyle name="20% - Accent1 2" xfId="67"/>
    <cellStyle name="20% - Accent1 2 2" xfId="885"/>
    <cellStyle name="20% - Accent2 2" xfId="68"/>
    <cellStyle name="20% - Accent2 2 2" xfId="886"/>
    <cellStyle name="20% - Accent3 2" xfId="69"/>
    <cellStyle name="20% - Accent3 2 2" xfId="887"/>
    <cellStyle name="20% - Accent4 2" xfId="70"/>
    <cellStyle name="20% - Accent4 2 2" xfId="888"/>
    <cellStyle name="20% - Accent5 2" xfId="71"/>
    <cellStyle name="20% - Accent5 2 2" xfId="889"/>
    <cellStyle name="20% - Accent6 2" xfId="72"/>
    <cellStyle name="20% - Accent6 2 2" xfId="890"/>
    <cellStyle name="20% - Akzent1" xfId="73"/>
    <cellStyle name="20% - Akzent2" xfId="74"/>
    <cellStyle name="20% - Akzent3" xfId="75"/>
    <cellStyle name="20% - Akzent4" xfId="76"/>
    <cellStyle name="20% - Akzent5" xfId="77"/>
    <cellStyle name="20% - Akzent6" xfId="78"/>
    <cellStyle name="20% - Dekorfärg1" xfId="79"/>
    <cellStyle name="20% - Dekorfärg1 2" xfId="891"/>
    <cellStyle name="20% - Dekorfärg2" xfId="80"/>
    <cellStyle name="20% - Dekorfärg2 2" xfId="892"/>
    <cellStyle name="20% - Dekorfärg3" xfId="81"/>
    <cellStyle name="20% - Dekorfärg3 2" xfId="893"/>
    <cellStyle name="20% - Dekorfärg4" xfId="82"/>
    <cellStyle name="20% - Dekorfärg4 2" xfId="894"/>
    <cellStyle name="20% - Dekorfärg5" xfId="83"/>
    <cellStyle name="20% - Dekorfärg5 2" xfId="895"/>
    <cellStyle name="20% - Dekorfärg6" xfId="84"/>
    <cellStyle name="20% - Dekorfärg6 2" xfId="896"/>
    <cellStyle name="20% - Énfasis1" xfId="85"/>
    <cellStyle name="20% - Énfasis1 2" xfId="897"/>
    <cellStyle name="20% - Énfasis2" xfId="86"/>
    <cellStyle name="20% - Énfasis2 2" xfId="898"/>
    <cellStyle name="20% - Énfasis3" xfId="87"/>
    <cellStyle name="20% - Énfasis3 2" xfId="899"/>
    <cellStyle name="20% - Énfasis4" xfId="88"/>
    <cellStyle name="20% - Énfasis4 2" xfId="900"/>
    <cellStyle name="20% - Énfasis5" xfId="89"/>
    <cellStyle name="20% - Énfasis5 2" xfId="901"/>
    <cellStyle name="20% - Énfasis6" xfId="90"/>
    <cellStyle name="20% - Énfasis6 2" xfId="902"/>
    <cellStyle name="20% – paryškinimas 1" xfId="91"/>
    <cellStyle name="20% – paryškinimas 1 2" xfId="903"/>
    <cellStyle name="20% – paryškinimas 2" xfId="92"/>
    <cellStyle name="20% – paryškinimas 2 2" xfId="904"/>
    <cellStyle name="20% – paryškinimas 3" xfId="93"/>
    <cellStyle name="20% – paryškinimas 3 2" xfId="905"/>
    <cellStyle name="20% – paryškinimas 4" xfId="94"/>
    <cellStyle name="20% – paryškinimas 4 2" xfId="906"/>
    <cellStyle name="20% – paryškinimas 5" xfId="95"/>
    <cellStyle name="20% – paryškinimas 5 2" xfId="907"/>
    <cellStyle name="20% – paryškinimas 6" xfId="96"/>
    <cellStyle name="20% – paryškinimas 6 2" xfId="908"/>
    <cellStyle name="20% – rõhk1" xfId="97"/>
    <cellStyle name="20% – rõhk1 2" xfId="909"/>
    <cellStyle name="20% – rõhk1 3" xfId="1101"/>
    <cellStyle name="20% – rõhk2" xfId="98"/>
    <cellStyle name="20% – rõhk2 2" xfId="910"/>
    <cellStyle name="20% – rõhk2 3" xfId="1102"/>
    <cellStyle name="20% – rõhk3" xfId="99"/>
    <cellStyle name="20% – rõhk3 2" xfId="911"/>
    <cellStyle name="20% – rõhk3 3" xfId="1103"/>
    <cellStyle name="20% – rõhk4" xfId="100"/>
    <cellStyle name="20% – rõhk4 2" xfId="912"/>
    <cellStyle name="20% – rõhk4 3" xfId="1104"/>
    <cellStyle name="20% – rõhk5" xfId="101"/>
    <cellStyle name="20% – rõhk5 2" xfId="913"/>
    <cellStyle name="20% – rõhk5 3" xfId="1105"/>
    <cellStyle name="20% – rõhk6" xfId="102"/>
    <cellStyle name="20% – rõhk6 2" xfId="914"/>
    <cellStyle name="20% – rõhk6 3" xfId="1106"/>
    <cellStyle name="3 antraštė" xfId="103"/>
    <cellStyle name="4 antraštė" xfId="104"/>
    <cellStyle name="40 % - Aksentti1" xfId="105"/>
    <cellStyle name="40 % - Aksentti1 2" xfId="106"/>
    <cellStyle name="40 % - Aksentti1 2 2" xfId="916"/>
    <cellStyle name="40 % - Aksentti1 3" xfId="915"/>
    <cellStyle name="40 % - Aksentti2" xfId="107"/>
    <cellStyle name="40 % - Aksentti2 2" xfId="108"/>
    <cellStyle name="40 % - Aksentti2 2 2" xfId="918"/>
    <cellStyle name="40 % - Aksentti2 3" xfId="917"/>
    <cellStyle name="40 % - Aksentti3" xfId="109"/>
    <cellStyle name="40 % - Aksentti3 2" xfId="110"/>
    <cellStyle name="40 % - Aksentti3 2 2" xfId="920"/>
    <cellStyle name="40 % - Aksentti3 3" xfId="919"/>
    <cellStyle name="40 % - Aksentti4" xfId="111"/>
    <cellStyle name="40 % - Aksentti4 2" xfId="112"/>
    <cellStyle name="40 % - Aksentti4 2 2" xfId="922"/>
    <cellStyle name="40 % - Aksentti4 3" xfId="921"/>
    <cellStyle name="40 % - Aksentti5" xfId="113"/>
    <cellStyle name="40 % - Aksentti5 2" xfId="114"/>
    <cellStyle name="40 % - Aksentti5 2 2" xfId="924"/>
    <cellStyle name="40 % - Aksentti5 3" xfId="923"/>
    <cellStyle name="40 % - Aksentti6" xfId="115"/>
    <cellStyle name="40 % - Aksentti6 2" xfId="116"/>
    <cellStyle name="40 % - Aksentti6 2 2" xfId="926"/>
    <cellStyle name="40 % - Aksentti6 3" xfId="925"/>
    <cellStyle name="40 % - Akzent1" xfId="117"/>
    <cellStyle name="40 % - Akzent2" xfId="118"/>
    <cellStyle name="40 % - Akzent3" xfId="119"/>
    <cellStyle name="40 % - Akzent4" xfId="120"/>
    <cellStyle name="40 % - Akzent5" xfId="121"/>
    <cellStyle name="40 % - Akzent6" xfId="122"/>
    <cellStyle name="40 % - Markeringsfarve1" xfId="123"/>
    <cellStyle name="40 % - Markeringsfarve1 2" xfId="927"/>
    <cellStyle name="40 % - Markeringsfarve2" xfId="124"/>
    <cellStyle name="40 % - Markeringsfarve2 2" xfId="928"/>
    <cellStyle name="40 % - Markeringsfarve3" xfId="125"/>
    <cellStyle name="40 % - Markeringsfarve3 2" xfId="929"/>
    <cellStyle name="40 % - Markeringsfarve4" xfId="126"/>
    <cellStyle name="40 % - Markeringsfarve4 2" xfId="930"/>
    <cellStyle name="40 % - Markeringsfarve5" xfId="127"/>
    <cellStyle name="40 % - Markeringsfarve5 2" xfId="931"/>
    <cellStyle name="40 % - Markeringsfarve6" xfId="128"/>
    <cellStyle name="40 % - Markeringsfarve6 2" xfId="932"/>
    <cellStyle name="40 % - Accent1" xfId="129"/>
    <cellStyle name="40 % - Accent1 2" xfId="130"/>
    <cellStyle name="40 % - Accent1 2 2" xfId="934"/>
    <cellStyle name="40 % - Accent1 3" xfId="933"/>
    <cellStyle name="40 % - Accent2" xfId="131"/>
    <cellStyle name="40 % - Accent2 2" xfId="132"/>
    <cellStyle name="40 % - Accent2 2 2" xfId="936"/>
    <cellStyle name="40 % - Accent2 3" xfId="935"/>
    <cellStyle name="40 % - Accent3" xfId="133"/>
    <cellStyle name="40 % - Accent3 2" xfId="134"/>
    <cellStyle name="40 % - Accent3 2 2" xfId="938"/>
    <cellStyle name="40 % - Accent3 3" xfId="937"/>
    <cellStyle name="40 % - Accent4" xfId="135"/>
    <cellStyle name="40 % - Accent4 2" xfId="136"/>
    <cellStyle name="40 % - Accent4 2 2" xfId="940"/>
    <cellStyle name="40 % - Accent4 3" xfId="939"/>
    <cellStyle name="40 % - Accent5" xfId="137"/>
    <cellStyle name="40 % - Accent5 2" xfId="138"/>
    <cellStyle name="40 % - Accent5 2 2" xfId="942"/>
    <cellStyle name="40 % - Accent5 3" xfId="941"/>
    <cellStyle name="40 % - Accent6" xfId="139"/>
    <cellStyle name="40 % - Accent6 2" xfId="140"/>
    <cellStyle name="40 % - Accent6 2 2" xfId="944"/>
    <cellStyle name="40 % - Accent6 3" xfId="943"/>
    <cellStyle name="40% - 1. jelölőszín 2" xfId="1107"/>
    <cellStyle name="40% - 2. jelölőszín 2" xfId="1108"/>
    <cellStyle name="40% - 3. jelölőszín 2" xfId="1109"/>
    <cellStyle name="40% - 4. jelölőszín 2" xfId="1110"/>
    <cellStyle name="40% - 5. jelölőszín 2" xfId="1111"/>
    <cellStyle name="40% - 6. jelölőszín 2" xfId="1112"/>
    <cellStyle name="40% - Accent1 2" xfId="141"/>
    <cellStyle name="40% - Accent1 2 2" xfId="945"/>
    <cellStyle name="40% - Accent2 2" xfId="142"/>
    <cellStyle name="40% - Accent2 2 2" xfId="946"/>
    <cellStyle name="40% - Accent3 2" xfId="143"/>
    <cellStyle name="40% - Accent3 2 2" xfId="947"/>
    <cellStyle name="40% - Accent4 2" xfId="144"/>
    <cellStyle name="40% - Accent4 2 2" xfId="948"/>
    <cellStyle name="40% - Accent5 2" xfId="145"/>
    <cellStyle name="40% - Accent5 2 2" xfId="949"/>
    <cellStyle name="40% - Accent6 2" xfId="146"/>
    <cellStyle name="40% - Accent6 2 2" xfId="950"/>
    <cellStyle name="40% - Akzent1" xfId="147"/>
    <cellStyle name="40% - Akzent2" xfId="148"/>
    <cellStyle name="40% - Akzent3" xfId="149"/>
    <cellStyle name="40% - Akzent4" xfId="150"/>
    <cellStyle name="40% - Akzent5" xfId="151"/>
    <cellStyle name="40% - Akzent6" xfId="152"/>
    <cellStyle name="40% - Dekorfärg1" xfId="153"/>
    <cellStyle name="40% - Dekorfärg1 2" xfId="951"/>
    <cellStyle name="40% - Dekorfärg2" xfId="154"/>
    <cellStyle name="40% - Dekorfärg2 2" xfId="952"/>
    <cellStyle name="40% - Dekorfärg3" xfId="155"/>
    <cellStyle name="40% - Dekorfärg3 2" xfId="953"/>
    <cellStyle name="40% - Dekorfärg4" xfId="156"/>
    <cellStyle name="40% - Dekorfärg4 2" xfId="954"/>
    <cellStyle name="40% - Dekorfärg5" xfId="157"/>
    <cellStyle name="40% - Dekorfärg5 2" xfId="955"/>
    <cellStyle name="40% - Dekorfärg6" xfId="158"/>
    <cellStyle name="40% - Dekorfärg6 2" xfId="956"/>
    <cellStyle name="40% - Énfasis1" xfId="159"/>
    <cellStyle name="40% - Énfasis1 2" xfId="957"/>
    <cellStyle name="40% - Énfasis2" xfId="160"/>
    <cellStyle name="40% - Énfasis2 2" xfId="958"/>
    <cellStyle name="40% - Énfasis3" xfId="161"/>
    <cellStyle name="40% - Énfasis3 2" xfId="959"/>
    <cellStyle name="40% - Énfasis4" xfId="162"/>
    <cellStyle name="40% - Énfasis4 2" xfId="960"/>
    <cellStyle name="40% - Énfasis5" xfId="163"/>
    <cellStyle name="40% - Énfasis5 2" xfId="961"/>
    <cellStyle name="40% - Énfasis6" xfId="164"/>
    <cellStyle name="40% - Énfasis6 2" xfId="962"/>
    <cellStyle name="40% – paryškinimas 1" xfId="165"/>
    <cellStyle name="40% – paryškinimas 1 2" xfId="963"/>
    <cellStyle name="40% – paryškinimas 2" xfId="166"/>
    <cellStyle name="40% – paryškinimas 2 2" xfId="964"/>
    <cellStyle name="40% – paryškinimas 3" xfId="167"/>
    <cellStyle name="40% – paryškinimas 3 2" xfId="965"/>
    <cellStyle name="40% – paryškinimas 4" xfId="168"/>
    <cellStyle name="40% – paryškinimas 4 2" xfId="966"/>
    <cellStyle name="40% – paryškinimas 5" xfId="169"/>
    <cellStyle name="40% – paryškinimas 5 2" xfId="967"/>
    <cellStyle name="40% – paryškinimas 6" xfId="170"/>
    <cellStyle name="40% – paryškinimas 6 2" xfId="968"/>
    <cellStyle name="40% – rõhk1" xfId="171"/>
    <cellStyle name="40% – rõhk1 2" xfId="969"/>
    <cellStyle name="40% – rõhk1 3" xfId="1113"/>
    <cellStyle name="40% – rõhk2" xfId="172"/>
    <cellStyle name="40% – rõhk2 2" xfId="970"/>
    <cellStyle name="40% – rõhk2 3" xfId="1114"/>
    <cellStyle name="40% – rõhk3" xfId="173"/>
    <cellStyle name="40% – rõhk3 2" xfId="971"/>
    <cellStyle name="40% – rõhk3 3" xfId="1115"/>
    <cellStyle name="40% – rõhk4" xfId="174"/>
    <cellStyle name="40% – rõhk4 2" xfId="972"/>
    <cellStyle name="40% – rõhk4 3" xfId="1116"/>
    <cellStyle name="40% – rõhk5" xfId="175"/>
    <cellStyle name="40% – rõhk5 2" xfId="973"/>
    <cellStyle name="40% – rõhk5 3" xfId="1117"/>
    <cellStyle name="40% – rõhk6" xfId="176"/>
    <cellStyle name="40% – rõhk6 2" xfId="974"/>
    <cellStyle name="40% – rõhk6 3" xfId="1118"/>
    <cellStyle name="60 % - Aksentti1" xfId="177"/>
    <cellStyle name="60 % - Aksentti2" xfId="178"/>
    <cellStyle name="60 % - Aksentti3" xfId="179"/>
    <cellStyle name="60 % - Aksentti4" xfId="180"/>
    <cellStyle name="60 % - Aksentti5" xfId="181"/>
    <cellStyle name="60 % - Aksentti6" xfId="182"/>
    <cellStyle name="60 % - Akzent1" xfId="183"/>
    <cellStyle name="60 % - Akzent2" xfId="184"/>
    <cellStyle name="60 % - Akzent3" xfId="185"/>
    <cellStyle name="60 % - Akzent4" xfId="186"/>
    <cellStyle name="60 % - Akzent5" xfId="187"/>
    <cellStyle name="60 % - Akzent6" xfId="188"/>
    <cellStyle name="60 % - Markeringsfarve1" xfId="189"/>
    <cellStyle name="60 % - Markeringsfarve2" xfId="190"/>
    <cellStyle name="60 % - Markeringsfarve3" xfId="191"/>
    <cellStyle name="60 % - Markeringsfarve4" xfId="192"/>
    <cellStyle name="60 % - Markeringsfarve5" xfId="193"/>
    <cellStyle name="60 % - Markeringsfarve6" xfId="194"/>
    <cellStyle name="60 % - Accent1" xfId="195"/>
    <cellStyle name="60 % - Accent1 2" xfId="1119"/>
    <cellStyle name="60 % - Accent2" xfId="196"/>
    <cellStyle name="60 % - Accent2 2" xfId="1120"/>
    <cellStyle name="60 % - Accent3" xfId="197"/>
    <cellStyle name="60 % - Accent3 2" xfId="1121"/>
    <cellStyle name="60 % - Accent4" xfId="198"/>
    <cellStyle name="60 % - Accent4 2" xfId="1122"/>
    <cellStyle name="60 % - Accent5" xfId="199"/>
    <cellStyle name="60 % - Accent5 2" xfId="1123"/>
    <cellStyle name="60 % - Accent6" xfId="200"/>
    <cellStyle name="60 % - Accent6 2" xfId="1124"/>
    <cellStyle name="60% - 1. jelölőszín 2" xfId="1125"/>
    <cellStyle name="60% - 2. jelölőszín 2" xfId="1126"/>
    <cellStyle name="60% - 3. jelölőszín 2" xfId="1127"/>
    <cellStyle name="60% - 4. jelölőszín 2" xfId="1128"/>
    <cellStyle name="60% - 5. jelölőszín 2" xfId="1129"/>
    <cellStyle name="60% - 6. jelölőszín 2" xfId="1130"/>
    <cellStyle name="60% - Accent1 2" xfId="201"/>
    <cellStyle name="60% - Accent1 3" xfId="202"/>
    <cellStyle name="60% - Accent2 2" xfId="203"/>
    <cellStyle name="60% - Accent3 2" xfId="204"/>
    <cellStyle name="60% - Accent4 2" xfId="205"/>
    <cellStyle name="60% - Accent5 2" xfId="206"/>
    <cellStyle name="60% - Accent6 2" xfId="207"/>
    <cellStyle name="60% - Akzent1" xfId="208"/>
    <cellStyle name="60% - Akzent2" xfId="209"/>
    <cellStyle name="60% - Akzent3" xfId="210"/>
    <cellStyle name="60% - Akzent4" xfId="211"/>
    <cellStyle name="60% - Akzent5" xfId="212"/>
    <cellStyle name="60% - Akzent6" xfId="213"/>
    <cellStyle name="60% - Dekorfärg1" xfId="214"/>
    <cellStyle name="60% - Dekorfärg2" xfId="215"/>
    <cellStyle name="60% - Dekorfärg3" xfId="216"/>
    <cellStyle name="60% - Dekorfärg4" xfId="217"/>
    <cellStyle name="60% - Dekorfärg5" xfId="218"/>
    <cellStyle name="60% - Dekorfärg6" xfId="219"/>
    <cellStyle name="60% - Énfasis1" xfId="220"/>
    <cellStyle name="60% - Énfasis2" xfId="221"/>
    <cellStyle name="60% - Énfasis3" xfId="222"/>
    <cellStyle name="60% - Énfasis4" xfId="223"/>
    <cellStyle name="60% - Énfasis5" xfId="224"/>
    <cellStyle name="60% - Énfasis6" xfId="225"/>
    <cellStyle name="60% – paryškinimas 1" xfId="226"/>
    <cellStyle name="60% – paryškinimas 2" xfId="227"/>
    <cellStyle name="60% – paryškinimas 3" xfId="228"/>
    <cellStyle name="60% – paryškinimas 4" xfId="229"/>
    <cellStyle name="60% – paryškinimas 5" xfId="230"/>
    <cellStyle name="60% – paryškinimas 6" xfId="231"/>
    <cellStyle name="60% – rõhk1" xfId="232"/>
    <cellStyle name="60% – rõhk1 2" xfId="1131"/>
    <cellStyle name="60% – rõhk1 3" xfId="1132"/>
    <cellStyle name="60% – rõhk2" xfId="233"/>
    <cellStyle name="60% – rõhk2 2" xfId="1133"/>
    <cellStyle name="60% – rõhk2 3" xfId="1134"/>
    <cellStyle name="60% – rõhk3" xfId="234"/>
    <cellStyle name="60% – rõhk3 2" xfId="1135"/>
    <cellStyle name="60% – rõhk3 3" xfId="1136"/>
    <cellStyle name="60% – rõhk4" xfId="235"/>
    <cellStyle name="60% – rõhk4 2" xfId="1137"/>
    <cellStyle name="60% – rõhk4 3" xfId="1138"/>
    <cellStyle name="60% – rõhk5" xfId="236"/>
    <cellStyle name="60% – rõhk5 2" xfId="1139"/>
    <cellStyle name="60% – rõhk5 3" xfId="1140"/>
    <cellStyle name="60% – rõhk6" xfId="237"/>
    <cellStyle name="60% – rõhk6 2" xfId="1141"/>
    <cellStyle name="60% – rõhk6 3" xfId="1142"/>
    <cellStyle name="AA Nombre" xfId="238"/>
    <cellStyle name="Accent1 2" xfId="239"/>
    <cellStyle name="Accent1 2 2" xfId="18"/>
    <cellStyle name="Accent1 2 2 2" xfId="240"/>
    <cellStyle name="Accent1 2 3" xfId="1143"/>
    <cellStyle name="Accent1 3" xfId="1144"/>
    <cellStyle name="Accent2 2" xfId="241"/>
    <cellStyle name="Accent3 2" xfId="242"/>
    <cellStyle name="Accent4 2" xfId="243"/>
    <cellStyle name="Accent5 2" xfId="244"/>
    <cellStyle name="Accent6 2" xfId="245"/>
    <cellStyle name="Advarselstekst" xfId="246"/>
    <cellStyle name="Aiškinamasis tekstas" xfId="247"/>
    <cellStyle name="Aksentti1" xfId="248"/>
    <cellStyle name="Aksentti2" xfId="249"/>
    <cellStyle name="Aksentti3" xfId="250"/>
    <cellStyle name="Aksentti4" xfId="251"/>
    <cellStyle name="Aksentti5" xfId="252"/>
    <cellStyle name="Aksentti6" xfId="253"/>
    <cellStyle name="Akzent1" xfId="254"/>
    <cellStyle name="Akzent2" xfId="255"/>
    <cellStyle name="Akzent3" xfId="256"/>
    <cellStyle name="Akzent4" xfId="257"/>
    <cellStyle name="Akzent5" xfId="258"/>
    <cellStyle name="Akzent6" xfId="259"/>
    <cellStyle name="Anos" xfId="260"/>
    <cellStyle name="Anteckning" xfId="261"/>
    <cellStyle name="Arvutus" xfId="262"/>
    <cellStyle name="Arvutus 2" xfId="1145"/>
    <cellStyle name="Arvutus 3" xfId="1146"/>
    <cellStyle name="assumption 1" xfId="263"/>
    <cellStyle name="assumption 2" xfId="264"/>
    <cellStyle name="assumption 4" xfId="265"/>
    <cellStyle name="Assumption Date" xfId="266"/>
    <cellStyle name="Ausgabe" xfId="267"/>
    <cellStyle name="Avertissement" xfId="268"/>
    <cellStyle name="Avertissement 2" xfId="1147"/>
    <cellStyle name="Bad 2" xfId="269"/>
    <cellStyle name="Bemærk!" xfId="270"/>
    <cellStyle name="Beräkning" xfId="271"/>
    <cellStyle name="Berechnung" xfId="272"/>
    <cellStyle name="Beregning" xfId="273"/>
    <cellStyle name="Bevitel 2" xfId="1148"/>
    <cellStyle name="BlankRow" xfId="274"/>
    <cellStyle name="Blogas" xfId="275"/>
    <cellStyle name="Bra" xfId="276"/>
    <cellStyle name="Buena" xfId="277"/>
    <cellStyle name="bullet" xfId="278"/>
    <cellStyle name="Calander_heading" xfId="279"/>
    <cellStyle name="Calc" xfId="280"/>
    <cellStyle name="Calc - Blue" xfId="281"/>
    <cellStyle name="Calc - Feed" xfId="282"/>
    <cellStyle name="Calc - Green" xfId="283"/>
    <cellStyle name="Calc - Grey" xfId="284"/>
    <cellStyle name="Calc - Index" xfId="285"/>
    <cellStyle name="Calc - White" xfId="286"/>
    <cellStyle name="Calc - yellow" xfId="287"/>
    <cellStyle name="Calc - yellow 2" xfId="975"/>
    <cellStyle name="Calc_BizMo" xfId="288"/>
    <cellStyle name="Calcul" xfId="289"/>
    <cellStyle name="Calcul 2" xfId="1149"/>
    <cellStyle name="Calculation 2" xfId="290"/>
    <cellStyle name="Cálculo" xfId="291"/>
    <cellStyle name="Celda de comprobación" xfId="292"/>
    <cellStyle name="Celda vinculada" xfId="293"/>
    <cellStyle name="Cellule liée" xfId="294"/>
    <cellStyle name="Cellule liée 2" xfId="1150"/>
    <cellStyle name="Check Box" xfId="295"/>
    <cellStyle name="Check Box Input" xfId="296"/>
    <cellStyle name="Check Box_First Capital Connect Financial Model" xfId="297"/>
    <cellStyle name="Check Cell 2" xfId="298"/>
    <cellStyle name="Cím 2" xfId="1151"/>
    <cellStyle name="Címsor 1 2" xfId="1152"/>
    <cellStyle name="Címsor 2 2" xfId="1153"/>
    <cellStyle name="Címsor 3 2" xfId="1154"/>
    <cellStyle name="Címsor 4 2" xfId="1155"/>
    <cellStyle name="Column Title" xfId="299"/>
    <cellStyle name="comma (2)" xfId="301"/>
    <cellStyle name="Comma 10" xfId="302"/>
    <cellStyle name="Comma 10 2" xfId="976"/>
    <cellStyle name="Comma 11" xfId="303"/>
    <cellStyle name="Comma 11 2" xfId="977"/>
    <cellStyle name="Comma 12" xfId="1092"/>
    <cellStyle name="Comma 12 2" xfId="1089"/>
    <cellStyle name="Comma 13" xfId="1156"/>
    <cellStyle name="Comma 14" xfId="1157"/>
    <cellStyle name="Comma 15" xfId="1158"/>
    <cellStyle name="Comma 16" xfId="1159"/>
    <cellStyle name="Comma 17" xfId="300"/>
    <cellStyle name="Comma 2" xfId="304"/>
    <cellStyle name="Comma 2 2" xfId="305"/>
    <cellStyle name="Comma 2 2 2" xfId="979"/>
    <cellStyle name="Comma 2 3" xfId="306"/>
    <cellStyle name="Comma 2 3 2" xfId="307"/>
    <cellStyle name="Comma 2 3 2 2" xfId="19"/>
    <cellStyle name="Comma 2 3 2 2 2" xfId="308"/>
    <cellStyle name="Comma 2 3 2 3" xfId="981"/>
    <cellStyle name="Comma 2 3 3" xfId="980"/>
    <cellStyle name="Comma 2 4" xfId="978"/>
    <cellStyle name="Comma 3" xfId="309"/>
    <cellStyle name="Comma 3 2" xfId="982"/>
    <cellStyle name="Comma 3 3" xfId="1160"/>
    <cellStyle name="Comma 32" xfId="1161"/>
    <cellStyle name="Comma 4" xfId="310"/>
    <cellStyle name="Comma 4 2" xfId="983"/>
    <cellStyle name="Comma 4 3" xfId="1162"/>
    <cellStyle name="Comma 5" xfId="311"/>
    <cellStyle name="Comma 5 2" xfId="984"/>
    <cellStyle name="Comma 6" xfId="312"/>
    <cellStyle name="Comma 6 2" xfId="985"/>
    <cellStyle name="Comma 7" xfId="313"/>
    <cellStyle name="Comma 7 2" xfId="986"/>
    <cellStyle name="Comma 8" xfId="314"/>
    <cellStyle name="Comma 8 2" xfId="987"/>
    <cellStyle name="Comma 9" xfId="16"/>
    <cellStyle name="Comma 9 2" xfId="988"/>
    <cellStyle name="Comma 9 3" xfId="1163"/>
    <cellStyle name="Comma 9 4" xfId="315"/>
    <cellStyle name="Comma(2)" xfId="316"/>
    <cellStyle name="Commentaire" xfId="317"/>
    <cellStyle name="Commentaire 2" xfId="318"/>
    <cellStyle name="Commentaire 3" xfId="1164"/>
    <cellStyle name="Control Check" xfId="319"/>
    <cellStyle name="control table footer 1" xfId="320"/>
    <cellStyle name="control table header 1" xfId="321"/>
    <cellStyle name="Curren - Style1" xfId="322"/>
    <cellStyle name="Curren - Style4" xfId="323"/>
    <cellStyle name="Currency 2" xfId="324"/>
    <cellStyle name="Currency 2 2" xfId="989"/>
    <cellStyle name="Dålig" xfId="325"/>
    <cellStyle name="Data" xfId="326"/>
    <cellStyle name="Date" xfId="327"/>
    <cellStyle name="Deviant" xfId="328"/>
    <cellStyle name="Dezimal [0]_aM120029" xfId="329"/>
    <cellStyle name="Dezimal_aM120029" xfId="330"/>
    <cellStyle name="Effect Symbol" xfId="331"/>
    <cellStyle name="Eingabe" xfId="332"/>
    <cellStyle name="Ellenőrzőcella 2" xfId="1165"/>
    <cellStyle name="Encabezado 4" xfId="333"/>
    <cellStyle name="Énfasis1" xfId="334"/>
    <cellStyle name="Énfasis2" xfId="335"/>
    <cellStyle name="Énfasis3" xfId="336"/>
    <cellStyle name="Énfasis4" xfId="337"/>
    <cellStyle name="Énfasis5" xfId="338"/>
    <cellStyle name="Énfasis6" xfId="339"/>
    <cellStyle name="Entrada" xfId="340"/>
    <cellStyle name="Entrée" xfId="341"/>
    <cellStyle name="Entrée 2" xfId="1166"/>
    <cellStyle name="Ergebnis" xfId="342"/>
    <cellStyle name="Erklärender Text" xfId="343"/>
    <cellStyle name="Euro" xfId="344"/>
    <cellStyle name="Euro 2" xfId="345"/>
    <cellStyle name="Euro 2 2" xfId="1167"/>
    <cellStyle name="Euro 3" xfId="346"/>
    <cellStyle name="Euro 4" xfId="347"/>
    <cellStyle name="Euro 5" xfId="348"/>
    <cellStyle name="Euro 6" xfId="349"/>
    <cellStyle name="Euro 7" xfId="350"/>
    <cellStyle name="Euro 8" xfId="1168"/>
    <cellStyle name="Euro 9" xfId="1169"/>
    <cellStyle name="Exception" xfId="351"/>
    <cellStyle name="Explanatory Text 2" xfId="352"/>
    <cellStyle name="External Links" xfId="353"/>
    <cellStyle name="Extra Large" xfId="354"/>
    <cellStyle name="EY House" xfId="355"/>
    <cellStyle name="EY%colcalc" xfId="356"/>
    <cellStyle name="EY%input" xfId="357"/>
    <cellStyle name="EY%rowcalc" xfId="358"/>
    <cellStyle name="EY0dp" xfId="359"/>
    <cellStyle name="EY1dp" xfId="360"/>
    <cellStyle name="EY2dp" xfId="361"/>
    <cellStyle name="EY3dp" xfId="362"/>
    <cellStyle name="EYColumnHeading" xfId="363"/>
    <cellStyle name="EYHeading1" xfId="364"/>
    <cellStyle name="EYheading2" xfId="365"/>
    <cellStyle name="EYheading3" xfId="366"/>
    <cellStyle name="EYnumber" xfId="367"/>
    <cellStyle name="EYSheetHeader1" xfId="368"/>
    <cellStyle name="EYtext" xfId="369"/>
    <cellStyle name="Ezres" xfId="1" builtinId="3"/>
    <cellStyle name="Factor" xfId="370"/>
    <cellStyle name="Färg1" xfId="371"/>
    <cellStyle name="Färg2" xfId="372"/>
    <cellStyle name="Färg3" xfId="373"/>
    <cellStyle name="Färg4" xfId="374"/>
    <cellStyle name="Färg5" xfId="375"/>
    <cellStyle name="Färg6" xfId="376"/>
    <cellStyle name="Feed Label" xfId="377"/>
    <cellStyle name="Feeder Field" xfId="378"/>
    <cellStyle name="Figyelmeztetés 2" xfId="1170"/>
    <cellStyle name="Fine" xfId="379"/>
    <cellStyle name="Fixed3 - Style3" xfId="380"/>
    <cellStyle name="Forklarende tekst" xfId="382"/>
    <cellStyle name="Förklarande text" xfId="381"/>
    <cellStyle name="From" xfId="383"/>
    <cellStyle name="FS_reporting" xfId="384"/>
    <cellStyle name="Gap" xfId="385"/>
    <cellStyle name="Gap 2" xfId="990"/>
    <cellStyle name="Geras" xfId="386"/>
    <cellStyle name="God" xfId="387"/>
    <cellStyle name="Good 2" xfId="388"/>
    <cellStyle name="Greyed out" xfId="389"/>
    <cellStyle name="Gut" xfId="390"/>
    <cellStyle name="Halb" xfId="391"/>
    <cellStyle name="Halb 2" xfId="1171"/>
    <cellStyle name="Halb 3" xfId="1172"/>
    <cellStyle name="Hea" xfId="392"/>
    <cellStyle name="Hea 2" xfId="1173"/>
    <cellStyle name="Hea 3" xfId="1174"/>
    <cellStyle name="Header" xfId="393"/>
    <cellStyle name="Heading" xfId="394"/>
    <cellStyle name="Heading 1 2" xfId="395"/>
    <cellStyle name="Heading 2 2" xfId="396"/>
    <cellStyle name="Heading 3 2" xfId="397"/>
    <cellStyle name="Heading 4 2" xfId="398"/>
    <cellStyle name="HELV8BLUE" xfId="399"/>
    <cellStyle name="Hivatkozott cella 2" xfId="1175"/>
    <cellStyle name="Hoiatustekst" xfId="400"/>
    <cellStyle name="Hoiatustekst 2" xfId="1176"/>
    <cellStyle name="Hoiatustekst 3" xfId="1177"/>
    <cellStyle name="Huomautus" xfId="401"/>
    <cellStyle name="Huomautus 2" xfId="402"/>
    <cellStyle name="Huono" xfId="403"/>
    <cellStyle name="hvb mjhgvhgv" xfId="404"/>
    <cellStyle name="Hyperlink 2" xfId="405"/>
    <cellStyle name="Hyperlink 3" xfId="10"/>
    <cellStyle name="Hyperlink_Italy RT - TNC 2013_JUN" xfId="1286"/>
    <cellStyle name="Hyvä" xfId="406"/>
    <cellStyle name="Incorrecto" xfId="407"/>
    <cellStyle name="Indata" xfId="408"/>
    <cellStyle name="Index FITT" xfId="409"/>
    <cellStyle name="Input (StyleA)" xfId="410"/>
    <cellStyle name="Input 1" xfId="411"/>
    <cellStyle name="Input 2" xfId="412"/>
    <cellStyle name="Input 3" xfId="413"/>
    <cellStyle name="Input 4" xfId="414"/>
    <cellStyle name="Input 5" xfId="415"/>
    <cellStyle name="Input 6" xfId="416"/>
    <cellStyle name="Input Cell" xfId="417"/>
    <cellStyle name="Insatisfaisant" xfId="418"/>
    <cellStyle name="Insatisfaisant 2" xfId="1178"/>
    <cellStyle name="Instructions" xfId="419"/>
    <cellStyle name="Įspėjimo tekstas" xfId="420"/>
    <cellStyle name="Išvestis" xfId="421"/>
    <cellStyle name="Įvestis" xfId="422"/>
    <cellStyle name="Jegyzet 2" xfId="1179"/>
    <cellStyle name="Jelölőszín (1) 2" xfId="1180"/>
    <cellStyle name="Jelölőszín (2) 2" xfId="1181"/>
    <cellStyle name="Jelölőszín (3) 2" xfId="1182"/>
    <cellStyle name="Jelölőszín (4) 2" xfId="1183"/>
    <cellStyle name="Jelölőszín (5) 2" xfId="1184"/>
    <cellStyle name="Jelölőszín (6) 2" xfId="1185"/>
    <cellStyle name="Jelölőszín 2" xfId="1281" builtinId="33"/>
    <cellStyle name="Jelölőszín 6" xfId="1282" builtinId="49"/>
    <cellStyle name="Jó 2" xfId="1186"/>
    <cellStyle name="Kimenet 2" xfId="1187"/>
    <cellStyle name="Kokku" xfId="423"/>
    <cellStyle name="Kokku 2" xfId="1188"/>
    <cellStyle name="Kokku 3" xfId="1189"/>
    <cellStyle name="Komma 2" xfId="424"/>
    <cellStyle name="Komma 2 2" xfId="991"/>
    <cellStyle name="Komma 3" xfId="425"/>
    <cellStyle name="Komma 3 2" xfId="992"/>
    <cellStyle name="Komma 4" xfId="426"/>
    <cellStyle name="Komma 4 2" xfId="993"/>
    <cellStyle name="Kontrollcell" xfId="427"/>
    <cellStyle name="Kontroller celle" xfId="428"/>
    <cellStyle name="Kontrolli lahtrit" xfId="429"/>
    <cellStyle name="Kontrolli lahtrit 2" xfId="1190"/>
    <cellStyle name="Kontrolli lahtrit 3" xfId="1191"/>
    <cellStyle name="KPMG Heading 1" xfId="430"/>
    <cellStyle name="KPMG Heading 2" xfId="431"/>
    <cellStyle name="KPMG Heading 3" xfId="432"/>
    <cellStyle name="KPMG Heading 4" xfId="433"/>
    <cellStyle name="KPMG Normal" xfId="434"/>
    <cellStyle name="KPMG Normal Text" xfId="435"/>
    <cellStyle name="Lable_1" xfId="436"/>
    <cellStyle name="Länkad cell" xfId="437"/>
    <cellStyle name="Large" xfId="438"/>
    <cellStyle name="Laskenta" xfId="439"/>
    <cellStyle name="Lingitud lahter" xfId="440"/>
    <cellStyle name="Lingitud lahter 2" xfId="1192"/>
    <cellStyle name="Lingitud lahter 3" xfId="1193"/>
    <cellStyle name="Linked Cell 2" xfId="441"/>
    <cellStyle name="Linkitetty solu" xfId="442"/>
    <cellStyle name="Lookup References" xfId="443"/>
    <cellStyle name="Magyarázó szöveg 2" xfId="1194"/>
    <cellStyle name="Markeringsfarve1" xfId="444"/>
    <cellStyle name="Markeringsfarve2" xfId="445"/>
    <cellStyle name="Markeringsfarve3" xfId="446"/>
    <cellStyle name="Markeringsfarve4" xfId="447"/>
    <cellStyle name="Markeringsfarve5" xfId="448"/>
    <cellStyle name="Markeringsfarve6" xfId="449"/>
    <cellStyle name="Märkus" xfId="450"/>
    <cellStyle name="Märkus 2" xfId="1195"/>
    <cellStyle name="Märkus 3" xfId="1196"/>
    <cellStyle name="Medium" xfId="451"/>
    <cellStyle name="Migliaia (0)_Brazil" xfId="452"/>
    <cellStyle name="Migliaia [0] 2" xfId="453"/>
    <cellStyle name="Migliaia [0] 2 2" xfId="454"/>
    <cellStyle name="Migliaia [0] 2 2 2" xfId="995"/>
    <cellStyle name="Migliaia [0] 2 3" xfId="994"/>
    <cellStyle name="Migliaia [0] 3" xfId="455"/>
    <cellStyle name="Migliaia [0] 3 2" xfId="456"/>
    <cellStyle name="Migliaia [0] 3 2 2" xfId="997"/>
    <cellStyle name="Migliaia [0] 3 3" xfId="996"/>
    <cellStyle name="Migliaia [0] 4" xfId="457"/>
    <cellStyle name="Migliaia [0] 4 2" xfId="458"/>
    <cellStyle name="Migliaia [0] 4 2 2" xfId="999"/>
    <cellStyle name="Migliaia [0] 4 3" xfId="998"/>
    <cellStyle name="Migliaia [0] 5" xfId="459"/>
    <cellStyle name="Migliaia [0] 5 2" xfId="460"/>
    <cellStyle name="Migliaia [0] 5 2 2" xfId="1001"/>
    <cellStyle name="Migliaia [0] 5 3" xfId="1000"/>
    <cellStyle name="Migliaia [0] 6" xfId="461"/>
    <cellStyle name="Migliaia [0] 6 2" xfId="1002"/>
    <cellStyle name="Migliaia [0] 7" xfId="462"/>
    <cellStyle name="Migliaia [0] 7 2" xfId="1003"/>
    <cellStyle name="Migliaia 10" xfId="463"/>
    <cellStyle name="Migliaia 10 2" xfId="1004"/>
    <cellStyle name="Migliaia 11" xfId="464"/>
    <cellStyle name="Migliaia 11 2" xfId="1005"/>
    <cellStyle name="Migliaia 12" xfId="465"/>
    <cellStyle name="Migliaia 12 2" xfId="1006"/>
    <cellStyle name="Migliaia 13" xfId="466"/>
    <cellStyle name="Migliaia 13 2" xfId="1007"/>
    <cellStyle name="Migliaia 14" xfId="467"/>
    <cellStyle name="Migliaia 14 2" xfId="1008"/>
    <cellStyle name="Migliaia 15" xfId="468"/>
    <cellStyle name="Migliaia 15 2" xfId="1009"/>
    <cellStyle name="Migliaia 16" xfId="469"/>
    <cellStyle name="Migliaia 16 2" xfId="1010"/>
    <cellStyle name="Migliaia 17" xfId="470"/>
    <cellStyle name="Migliaia 17 2" xfId="1011"/>
    <cellStyle name="Migliaia 18" xfId="471"/>
    <cellStyle name="Migliaia 18 2" xfId="1012"/>
    <cellStyle name="Migliaia 19" xfId="472"/>
    <cellStyle name="Migliaia 19 2" xfId="1013"/>
    <cellStyle name="Migliaia 2" xfId="473"/>
    <cellStyle name="Migliaia 2 2" xfId="474"/>
    <cellStyle name="Migliaia 2 2 2" xfId="1015"/>
    <cellStyle name="Migliaia 2 3" xfId="1014"/>
    <cellStyle name="Migliaia 20" xfId="475"/>
    <cellStyle name="Migliaia 20 2" xfId="1016"/>
    <cellStyle name="Migliaia 21" xfId="476"/>
    <cellStyle name="Migliaia 21 2" xfId="1017"/>
    <cellStyle name="Migliaia 22" xfId="477"/>
    <cellStyle name="Migliaia 22 2" xfId="1018"/>
    <cellStyle name="Migliaia 23" xfId="478"/>
    <cellStyle name="Migliaia 23 2" xfId="1019"/>
    <cellStyle name="Migliaia 24" xfId="479"/>
    <cellStyle name="Migliaia 24 2" xfId="1020"/>
    <cellStyle name="Migliaia 25" xfId="480"/>
    <cellStyle name="Migliaia 25 2" xfId="1021"/>
    <cellStyle name="Migliaia 26" xfId="481"/>
    <cellStyle name="Migliaia 26 2" xfId="1022"/>
    <cellStyle name="Migliaia 27" xfId="482"/>
    <cellStyle name="Migliaia 27 2" xfId="1023"/>
    <cellStyle name="Migliaia 28" xfId="483"/>
    <cellStyle name="Migliaia 28 2" xfId="1024"/>
    <cellStyle name="Migliaia 29" xfId="484"/>
    <cellStyle name="Migliaia 29 2" xfId="1025"/>
    <cellStyle name="Migliaia 3" xfId="485"/>
    <cellStyle name="Migliaia 3 2" xfId="486"/>
    <cellStyle name="Migliaia 3 2 2" xfId="1027"/>
    <cellStyle name="Migliaia 3 3" xfId="1026"/>
    <cellStyle name="Migliaia 30" xfId="487"/>
    <cellStyle name="Migliaia 30 2" xfId="1028"/>
    <cellStyle name="Migliaia 31" xfId="488"/>
    <cellStyle name="Migliaia 31 2" xfId="1029"/>
    <cellStyle name="Migliaia 32" xfId="489"/>
    <cellStyle name="Migliaia 32 2" xfId="1030"/>
    <cellStyle name="Migliaia 33" xfId="490"/>
    <cellStyle name="Migliaia 33 2" xfId="1031"/>
    <cellStyle name="Migliaia 4" xfId="491"/>
    <cellStyle name="Migliaia 4 2" xfId="1032"/>
    <cellStyle name="Migliaia 5" xfId="492"/>
    <cellStyle name="Migliaia 5 2" xfId="1033"/>
    <cellStyle name="Migliaia 6" xfId="493"/>
    <cellStyle name="Migliaia 6 2" xfId="1034"/>
    <cellStyle name="Migliaia 6 3" xfId="1197"/>
    <cellStyle name="Migliaia 7" xfId="494"/>
    <cellStyle name="Migliaia 7 2" xfId="1035"/>
    <cellStyle name="Migliaia 8" xfId="495"/>
    <cellStyle name="Migliaia 8 2" xfId="1036"/>
    <cellStyle name="Migliaia 9" xfId="496"/>
    <cellStyle name="Migliaia 9 2" xfId="1037"/>
    <cellStyle name="Milliers [0]_FNMA tasse2" xfId="497"/>
    <cellStyle name="Milliers 2" xfId="1198"/>
    <cellStyle name="Milliers_FNMA tasse2" xfId="498"/>
    <cellStyle name="Modelling References" xfId="499"/>
    <cellStyle name="Monétaire [0]_FNMA tasse2" xfId="500"/>
    <cellStyle name="Monétaire_FNMA tasse2" xfId="501"/>
    <cellStyle name="Named Range" xfId="502"/>
    <cellStyle name="Named Range Tag" xfId="503"/>
    <cellStyle name="Named Range_Book2" xfId="504"/>
    <cellStyle name="Neutraali" xfId="505"/>
    <cellStyle name="Neutraalne" xfId="506"/>
    <cellStyle name="Neutraalne 2" xfId="1199"/>
    <cellStyle name="Neutraalne 3" xfId="1200"/>
    <cellStyle name="Neutral 2" xfId="507"/>
    <cellStyle name="Neutral 3" xfId="853"/>
    <cellStyle name="Neutralus" xfId="508"/>
    <cellStyle name="Neutre" xfId="509"/>
    <cellStyle name="Neutre 2" xfId="1201"/>
    <cellStyle name="Normaali 2" xfId="510"/>
    <cellStyle name="Normaali 2 2" xfId="511"/>
    <cellStyle name="Normál" xfId="0" builtinId="0"/>
    <cellStyle name="Normal - Style1" xfId="512"/>
    <cellStyle name="Normal 10" xfId="12"/>
    <cellStyle name="Normal 10 2" xfId="851"/>
    <cellStyle name="Normal 11" xfId="513"/>
    <cellStyle name="Normal 11 2" xfId="1038"/>
    <cellStyle name="Normal 12" xfId="514"/>
    <cellStyle name="Normal 12 2" xfId="1039"/>
    <cellStyle name="Normal 13" xfId="515"/>
    <cellStyle name="Normal 13 2" xfId="1040"/>
    <cellStyle name="Normal 14" xfId="516"/>
    <cellStyle name="Normal 14 2" xfId="1041"/>
    <cellStyle name="Normal 15" xfId="11"/>
    <cellStyle name="Normal 16" xfId="9"/>
    <cellStyle name="Normal 17" xfId="517"/>
    <cellStyle name="Normal 18" xfId="852"/>
    <cellStyle name="Normal 19" xfId="854"/>
    <cellStyle name="Normal 19 2" xfId="1091"/>
    <cellStyle name="Normal 2" xfId="518"/>
    <cellStyle name="Normál 2" xfId="1202"/>
    <cellStyle name="Normal 2 2" xfId="519"/>
    <cellStyle name="Normal 2 2 2" xfId="1203"/>
    <cellStyle name="Normal 2 2 3" xfId="1204"/>
    <cellStyle name="Normal 2 3" xfId="520"/>
    <cellStyle name="Normal 2 3 2" xfId="521"/>
    <cellStyle name="Normal 2 3 2 2" xfId="522"/>
    <cellStyle name="Normal 2 3 2 2 2" xfId="523"/>
    <cellStyle name="Normal 2 3 2 3" xfId="17"/>
    <cellStyle name="Normal 2 3 2 3 2" xfId="524"/>
    <cellStyle name="Normal 2 3 3" xfId="525"/>
    <cellStyle name="Normal 2 3 3 2" xfId="1042"/>
    <cellStyle name="Normal 2 4" xfId="526"/>
    <cellStyle name="Normal 2 5" xfId="527"/>
    <cellStyle name="Normal 20" xfId="1205"/>
    <cellStyle name="Normal 21" xfId="1206"/>
    <cellStyle name="Normal 22" xfId="1207"/>
    <cellStyle name="Normal 23" xfId="1208"/>
    <cellStyle name="Normal 24" xfId="1209"/>
    <cellStyle name="Normal 25" xfId="1210"/>
    <cellStyle name="Normal 26" xfId="1211"/>
    <cellStyle name="Normal 27" xfId="1212"/>
    <cellStyle name="Normal 28" xfId="1213"/>
    <cellStyle name="Normal 29" xfId="1214"/>
    <cellStyle name="Normal 3" xfId="528"/>
    <cellStyle name="Normál 3" xfId="1215"/>
    <cellStyle name="Normal 3 2" xfId="529"/>
    <cellStyle name="Normal 3 3" xfId="530"/>
    <cellStyle name="Normal 3 4" xfId="1216"/>
    <cellStyle name="Normal 30" xfId="1285"/>
    <cellStyle name="Normal 4" xfId="531"/>
    <cellStyle name="Normál 4" xfId="1276"/>
    <cellStyle name="Normal 4 2" xfId="532"/>
    <cellStyle name="Normal 4 3" xfId="1217"/>
    <cellStyle name="Normal 49" xfId="1288"/>
    <cellStyle name="Normal 5" xfId="533"/>
    <cellStyle name="Normál 5" xfId="1277"/>
    <cellStyle name="Normal 5 2" xfId="1043"/>
    <cellStyle name="Normal 5 3" xfId="1218"/>
    <cellStyle name="Normal 6" xfId="534"/>
    <cellStyle name="Normál 6" xfId="1278"/>
    <cellStyle name="Normal 6 2" xfId="1044"/>
    <cellStyle name="Normal 7" xfId="535"/>
    <cellStyle name="Normál 7" xfId="1279"/>
    <cellStyle name="Normal 7 2" xfId="1045"/>
    <cellStyle name="Normal 79" xfId="15"/>
    <cellStyle name="Normal 8" xfId="536"/>
    <cellStyle name="Normal 8 2" xfId="1046"/>
    <cellStyle name="Normal 9" xfId="537"/>
    <cellStyle name="Normal 9 2" xfId="1047"/>
    <cellStyle name="Normal 9 3" xfId="1219"/>
    <cellStyle name="Normal_fromFrance01" xfId="3"/>
    <cellStyle name="Normal_fromFrance01 3" xfId="7"/>
    <cellStyle name="Normal_fromFrance01 3 2" xfId="1287"/>
    <cellStyle name="Normal_home2" xfId="1284"/>
    <cellStyle name="Normal_Workshop - Sample-Final- Determined Costs Mt" xfId="2"/>
    <cellStyle name="Normal_Workshop - Sample-Final- Determined Costs Mt 2" xfId="1283"/>
    <cellStyle name="Normale 10" xfId="538"/>
    <cellStyle name="Normale 10 2" xfId="539"/>
    <cellStyle name="Normale 10 3" xfId="540"/>
    <cellStyle name="Normale 10 4" xfId="1048"/>
    <cellStyle name="Normale 11" xfId="541"/>
    <cellStyle name="Normale 11 2" xfId="542"/>
    <cellStyle name="Normale 11 3" xfId="543"/>
    <cellStyle name="Normale 12" xfId="544"/>
    <cellStyle name="Normale 12 2" xfId="545"/>
    <cellStyle name="Normale 12 3" xfId="546"/>
    <cellStyle name="Normale 13" xfId="547"/>
    <cellStyle name="Normale 13 2" xfId="548"/>
    <cellStyle name="Normale 13 3" xfId="549"/>
    <cellStyle name="Normale 14" xfId="550"/>
    <cellStyle name="Normale 14 2" xfId="551"/>
    <cellStyle name="Normale 14 3" xfId="552"/>
    <cellStyle name="Normale 15" xfId="553"/>
    <cellStyle name="Normale 15 2" xfId="554"/>
    <cellStyle name="Normale 15 3" xfId="555"/>
    <cellStyle name="Normale 16" xfId="556"/>
    <cellStyle name="Normale 16 2" xfId="557"/>
    <cellStyle name="Normale 16 3" xfId="558"/>
    <cellStyle name="Normale 17" xfId="559"/>
    <cellStyle name="Normale 17 2" xfId="560"/>
    <cellStyle name="Normale 17 3" xfId="561"/>
    <cellStyle name="Normale 18" xfId="562"/>
    <cellStyle name="Normale 18 2" xfId="563"/>
    <cellStyle name="Normale 18 3" xfId="564"/>
    <cellStyle name="Normale 19" xfId="565"/>
    <cellStyle name="Normale 19 2" xfId="566"/>
    <cellStyle name="Normale 19 3" xfId="567"/>
    <cellStyle name="Normale 2" xfId="568"/>
    <cellStyle name="Normale 2 2" xfId="569"/>
    <cellStyle name="Normale 2 2 2" xfId="570"/>
    <cellStyle name="Normale 2 2 3" xfId="571"/>
    <cellStyle name="Normale 2 2 3 2" xfId="1050"/>
    <cellStyle name="Normale 2 2 4" xfId="1049"/>
    <cellStyle name="Normale 2 3" xfId="572"/>
    <cellStyle name="Normale 2 4" xfId="573"/>
    <cellStyle name="Normale 2 4 2" xfId="1051"/>
    <cellStyle name="Normale 20" xfId="574"/>
    <cellStyle name="Normale 20 2" xfId="575"/>
    <cellStyle name="Normale 20 3" xfId="576"/>
    <cellStyle name="Normale 21" xfId="577"/>
    <cellStyle name="Normale 21 2" xfId="578"/>
    <cellStyle name="Normale 21 3" xfId="579"/>
    <cellStyle name="Normale 22" xfId="580"/>
    <cellStyle name="Normale 22 2" xfId="581"/>
    <cellStyle name="Normale 22 3" xfId="582"/>
    <cellStyle name="Normale 23" xfId="583"/>
    <cellStyle name="Normale 23 2" xfId="584"/>
    <cellStyle name="Normale 23 3" xfId="585"/>
    <cellStyle name="Normale 24" xfId="586"/>
    <cellStyle name="Normale 24 2" xfId="587"/>
    <cellStyle name="Normale 24 3" xfId="588"/>
    <cellStyle name="Normale 25" xfId="589"/>
    <cellStyle name="Normale 25 2" xfId="590"/>
    <cellStyle name="Normale 25 3" xfId="591"/>
    <cellStyle name="Normale 26" xfId="592"/>
    <cellStyle name="Normale 26 2" xfId="593"/>
    <cellStyle name="Normale 26 3" xfId="594"/>
    <cellStyle name="Normale 27" xfId="595"/>
    <cellStyle name="Normale 27 2" xfId="1052"/>
    <cellStyle name="Normale 28" xfId="596"/>
    <cellStyle name="Normale 29" xfId="597"/>
    <cellStyle name="Normale 3" xfId="598"/>
    <cellStyle name="Normale 3 2" xfId="599"/>
    <cellStyle name="Normale 3 3" xfId="600"/>
    <cellStyle name="Normale 3 3 2" xfId="1053"/>
    <cellStyle name="Normale 30" xfId="601"/>
    <cellStyle name="Normale 30 2" xfId="1054"/>
    <cellStyle name="Normale 31" xfId="602"/>
    <cellStyle name="Normale 31 2" xfId="1055"/>
    <cellStyle name="Normale 32" xfId="603"/>
    <cellStyle name="Normale 32 2" xfId="1056"/>
    <cellStyle name="Normale 33" xfId="604"/>
    <cellStyle name="Normale 33 2" xfId="1057"/>
    <cellStyle name="Normale 34" xfId="605"/>
    <cellStyle name="Normale 34 2" xfId="1058"/>
    <cellStyle name="Normale 4" xfId="606"/>
    <cellStyle name="Normale 4 2" xfId="607"/>
    <cellStyle name="Normale 4 2 2" xfId="608"/>
    <cellStyle name="Normale 4 2 2 2" xfId="1061"/>
    <cellStyle name="Normale 4 2 3" xfId="1060"/>
    <cellStyle name="Normale 4 3" xfId="609"/>
    <cellStyle name="Normale 4 3 2" xfId="1062"/>
    <cellStyle name="Normale 4 4" xfId="610"/>
    <cellStyle name="Normale 4 4 2" xfId="1063"/>
    <cellStyle name="Normale 4 5" xfId="611"/>
    <cellStyle name="Normale 4 5 2" xfId="1064"/>
    <cellStyle name="Normale 4 6" xfId="1059"/>
    <cellStyle name="Normale 5" xfId="612"/>
    <cellStyle name="Normale 5 2" xfId="1065"/>
    <cellStyle name="Normale 6" xfId="613"/>
    <cellStyle name="Normale 6 2" xfId="614"/>
    <cellStyle name="Normale 6 3" xfId="1066"/>
    <cellStyle name="Normale 7" xfId="615"/>
    <cellStyle name="Normale 8" xfId="616"/>
    <cellStyle name="Normale 8 2" xfId="617"/>
    <cellStyle name="Normale 8 3" xfId="618"/>
    <cellStyle name="Normale 9" xfId="619"/>
    <cellStyle name="Normale 9 2" xfId="620"/>
    <cellStyle name="Normale 9 3" xfId="621"/>
    <cellStyle name="Normale_Calcolo Tariffa_2006_4T_v01" xfId="622"/>
    <cellStyle name="Normálna 3" xfId="1220"/>
    <cellStyle name="Normalny 2" xfId="623"/>
    <cellStyle name="Normalny 2 2" xfId="624"/>
    <cellStyle name="Normalny 2_MET Table 1" xfId="625"/>
    <cellStyle name="Normalny 4" xfId="626"/>
    <cellStyle name="NorTms8" xfId="627"/>
    <cellStyle name="Notas" xfId="628"/>
    <cellStyle name="Note 2" xfId="629"/>
    <cellStyle name="Notes" xfId="630"/>
    <cellStyle name="Notiz" xfId="631"/>
    <cellStyle name="Number" xfId="632"/>
    <cellStyle name="Number 1" xfId="633"/>
    <cellStyle name="Number Date" xfId="634"/>
    <cellStyle name="Number Date (short)" xfId="635"/>
    <cellStyle name="Number Date_Green" xfId="636"/>
    <cellStyle name="Number II" xfId="637"/>
    <cellStyle name="Number Integer" xfId="638"/>
    <cellStyle name="Otsikko" xfId="639"/>
    <cellStyle name="Otsikko 1" xfId="640"/>
    <cellStyle name="Otsikko 2" xfId="641"/>
    <cellStyle name="Otsikko 3" xfId="642"/>
    <cellStyle name="Otsikko 4" xfId="643"/>
    <cellStyle name="Output 2" xfId="644"/>
    <cellStyle name="Overskrift 1" xfId="645"/>
    <cellStyle name="Overskrift 2" xfId="646"/>
    <cellStyle name="Overskrift 3" xfId="647"/>
    <cellStyle name="Overskrift 4" xfId="648"/>
    <cellStyle name="Összesen 2" xfId="1221"/>
    <cellStyle name="Paryškinimas 1" xfId="649"/>
    <cellStyle name="Paryškinimas 2" xfId="650"/>
    <cellStyle name="Paryškinimas 3" xfId="651"/>
    <cellStyle name="Paryškinimas 4" xfId="652"/>
    <cellStyle name="Paryškinimas 5" xfId="653"/>
    <cellStyle name="Paryškinimas 6" xfId="654"/>
    <cellStyle name="Pastaba" xfId="655"/>
    <cellStyle name="Pastaba 2" xfId="1222"/>
    <cellStyle name="Pastaba 3" xfId="1223"/>
    <cellStyle name="Pavadinimas" xfId="656"/>
    <cellStyle name="Pealkiri" xfId="657"/>
    <cellStyle name="Pealkiri 1" xfId="658"/>
    <cellStyle name="Pealkiri 1 2" xfId="1224"/>
    <cellStyle name="Pealkiri 1 3" xfId="1225"/>
    <cellStyle name="Pealkiri 2" xfId="659"/>
    <cellStyle name="Pealkiri 2 2" xfId="1226"/>
    <cellStyle name="Pealkiri 2 3" xfId="1227"/>
    <cellStyle name="Pealkiri 3" xfId="660"/>
    <cellStyle name="Pealkiri 3 2" xfId="1228"/>
    <cellStyle name="Pealkiri 3 3" xfId="1229"/>
    <cellStyle name="Pealkiri 4" xfId="661"/>
    <cellStyle name="Pealkiri 4 2" xfId="1230"/>
    <cellStyle name="Pealkiri 4 3" xfId="1231"/>
    <cellStyle name="Pealkiri 5" xfId="1232"/>
    <cellStyle name="Pealkiri 6" xfId="1233"/>
    <cellStyle name="Percen - Style2" xfId="662"/>
    <cellStyle name="Percent [0%]" xfId="663"/>
    <cellStyle name="Percent [0.00%]" xfId="664"/>
    <cellStyle name="Percent 10" xfId="665"/>
    <cellStyle name="Percent 10 2" xfId="850"/>
    <cellStyle name="Percent 11" xfId="666"/>
    <cellStyle name="Percent 11 2" xfId="1067"/>
    <cellStyle name="Percent 12" xfId="667"/>
    <cellStyle name="Percent 12 2" xfId="1068"/>
    <cellStyle name="Percent 13" xfId="8"/>
    <cellStyle name="Percent 13 2" xfId="849"/>
    <cellStyle name="Percent 14" xfId="668"/>
    <cellStyle name="Percent 14 2" xfId="1069"/>
    <cellStyle name="Percent 15" xfId="669"/>
    <cellStyle name="Percent 16" xfId="1234"/>
    <cellStyle name="Percent 17" xfId="1235"/>
    <cellStyle name="Percent 18" xfId="1236"/>
    <cellStyle name="Percent 2" xfId="670"/>
    <cellStyle name="Percent 2 2" xfId="671"/>
    <cellStyle name="Percent 2 2 2" xfId="672"/>
    <cellStyle name="Percent 2 2 2 2" xfId="13"/>
    <cellStyle name="Percent 2 2 2 2 2" xfId="673"/>
    <cellStyle name="Percent 2 2 3" xfId="1237"/>
    <cellStyle name="Percent 2 3" xfId="674"/>
    <cellStyle name="Percent 2 4" xfId="5"/>
    <cellStyle name="Percent 2 5" xfId="1070"/>
    <cellStyle name="Percent 3" xfId="675"/>
    <cellStyle name="Percent 3 2" xfId="676"/>
    <cellStyle name="Percent 3 3" xfId="677"/>
    <cellStyle name="Percent 3 3 2" xfId="1094"/>
    <cellStyle name="Percent 33" xfId="1238"/>
    <cellStyle name="Percent 4" xfId="678"/>
    <cellStyle name="Percent 4 2" xfId="679"/>
    <cellStyle name="Percent 4 3" xfId="1239"/>
    <cellStyle name="Percent 5" xfId="6"/>
    <cellStyle name="Percent 5 2" xfId="4"/>
    <cellStyle name="Percent 5 2 2" xfId="1093"/>
    <cellStyle name="Percent 5 3" xfId="1071"/>
    <cellStyle name="Percent 6" xfId="680"/>
    <cellStyle name="Percent 6 2" xfId="1072"/>
    <cellStyle name="Percent 7" xfId="681"/>
    <cellStyle name="Percent 7 2" xfId="1073"/>
    <cellStyle name="Percent 8" xfId="682"/>
    <cellStyle name="Percent 8 2" xfId="1074"/>
    <cellStyle name="Percent 9" xfId="683"/>
    <cellStyle name="Percent 9 2" xfId="1075"/>
    <cellStyle name="Percentuale 10" xfId="684"/>
    <cellStyle name="Percentuale 10 2" xfId="1076"/>
    <cellStyle name="Percentuale 11" xfId="685"/>
    <cellStyle name="Percentuale 11 2" xfId="1077"/>
    <cellStyle name="Percentuale 12" xfId="686"/>
    <cellStyle name="Percentuale 12 2" xfId="1078"/>
    <cellStyle name="Percentuale 13" xfId="687"/>
    <cellStyle name="Percentuale 13 2" xfId="1079"/>
    <cellStyle name="Percentuale 2" xfId="688"/>
    <cellStyle name="Percentuale 2 2" xfId="689"/>
    <cellStyle name="Percentuale 3" xfId="690"/>
    <cellStyle name="Percentuale 3 2" xfId="691"/>
    <cellStyle name="Percentuale 4" xfId="692"/>
    <cellStyle name="Percentuale 5" xfId="693"/>
    <cellStyle name="Percentuale 5 2" xfId="1080"/>
    <cellStyle name="Percentuale 6" xfId="694"/>
    <cellStyle name="Percentuale 6 2" xfId="1081"/>
    <cellStyle name="Percentuale 7" xfId="695"/>
    <cellStyle name="Percentuale 7 2" xfId="1082"/>
    <cellStyle name="Percentuale 8" xfId="696"/>
    <cellStyle name="Percentuale 8 2" xfId="1083"/>
    <cellStyle name="Percentuale 9" xfId="697"/>
    <cellStyle name="pivot item labels &amp; totals" xfId="698"/>
    <cellStyle name="pivot nation" xfId="699"/>
    <cellStyle name="pivotdata" xfId="700"/>
    <cellStyle name="pivotdata 2" xfId="701"/>
    <cellStyle name="pivotdata_Cyprus en route fin 11 Nov - DUR" xfId="702"/>
    <cellStyle name="Pourcentage 2" xfId="1240"/>
    <cellStyle name="Pourcentage 3" xfId="1241"/>
    <cellStyle name="Pourcentage_tocmodel_final" xfId="703"/>
    <cellStyle name="Procent 2" xfId="704"/>
    <cellStyle name="Procent 2 2" xfId="705"/>
    <cellStyle name="Procent 2 2 2" xfId="1084"/>
    <cellStyle name="Procent 2 3" xfId="706"/>
    <cellStyle name="Procent 3" xfId="707"/>
    <cellStyle name="Procentowy 2" xfId="708"/>
    <cellStyle name="Profile" xfId="709"/>
    <cellStyle name="Prosentti 2" xfId="1242"/>
    <cellStyle name="Prozent 2" xfId="710"/>
    <cellStyle name="Prozent 2 2" xfId="711"/>
    <cellStyle name="Prozent 2 2 2" xfId="1086"/>
    <cellStyle name="Prozent 2 3" xfId="1085"/>
    <cellStyle name="ROA Ref" xfId="712"/>
    <cellStyle name="Rõhk1" xfId="713"/>
    <cellStyle name="Rõhk1 2" xfId="1243"/>
    <cellStyle name="Rõhk1 3" xfId="1244"/>
    <cellStyle name="Rõhk2" xfId="714"/>
    <cellStyle name="Rõhk2 2" xfId="1245"/>
    <cellStyle name="Rõhk2 3" xfId="1246"/>
    <cellStyle name="Rõhk3" xfId="715"/>
    <cellStyle name="Rõhk3 2" xfId="1247"/>
    <cellStyle name="Rõhk3 3" xfId="1248"/>
    <cellStyle name="Rõhk4" xfId="716"/>
    <cellStyle name="Rõhk4 2" xfId="1249"/>
    <cellStyle name="Rõhk4 3" xfId="1250"/>
    <cellStyle name="Rõhk5" xfId="717"/>
    <cellStyle name="Rõhk5 2" xfId="1251"/>
    <cellStyle name="Rõhk5 3" xfId="1252"/>
    <cellStyle name="Rõhk6" xfId="718"/>
    <cellStyle name="Rõhk6 2" xfId="1253"/>
    <cellStyle name="Rõhk6 3" xfId="1254"/>
    <cellStyle name="Rossz" xfId="1280" builtinId="27"/>
    <cellStyle name="Rossz 2" xfId="1255"/>
    <cellStyle name="Rubrik" xfId="719"/>
    <cellStyle name="Rubrik 1" xfId="720"/>
    <cellStyle name="Rubrik 2" xfId="721"/>
    <cellStyle name="Rubrik 3" xfId="722"/>
    <cellStyle name="Rubrik 4" xfId="723"/>
    <cellStyle name="Rubrik_Table 2 Unit Rate" xfId="724"/>
    <cellStyle name="Salida" xfId="725"/>
    <cellStyle name="Sammenkædet celle" xfId="726"/>
    <cellStyle name="SAPBEXaggData" xfId="727"/>
    <cellStyle name="SAPBEXaggDataEmph" xfId="728"/>
    <cellStyle name="SAPBEXaggItem" xfId="729"/>
    <cellStyle name="SAPBEXaggItemX" xfId="730"/>
    <cellStyle name="SAPBEXchaText" xfId="731"/>
    <cellStyle name="SAPBEXexcBad7" xfId="732"/>
    <cellStyle name="SAPBEXexcBad8" xfId="733"/>
    <cellStyle name="SAPBEXexcBad9" xfId="734"/>
    <cellStyle name="SAPBEXexcCritical4" xfId="735"/>
    <cellStyle name="SAPBEXexcCritical5" xfId="736"/>
    <cellStyle name="SAPBEXexcCritical6" xfId="737"/>
    <cellStyle name="SAPBEXexcGood1" xfId="738"/>
    <cellStyle name="SAPBEXexcGood2" xfId="739"/>
    <cellStyle name="SAPBEXexcGood3" xfId="740"/>
    <cellStyle name="SAPBEXfilterDrill" xfId="741"/>
    <cellStyle name="SAPBEXfilterItem" xfId="742"/>
    <cellStyle name="SAPBEXfilterText" xfId="743"/>
    <cellStyle name="SAPBEXformats" xfId="744"/>
    <cellStyle name="SAPBEXheaderItem" xfId="745"/>
    <cellStyle name="SAPBEXheaderText" xfId="746"/>
    <cellStyle name="SAPBEXHLevel0" xfId="747"/>
    <cellStyle name="SAPBEXHLevel0X" xfId="748"/>
    <cellStyle name="SAPBEXHLevel1" xfId="749"/>
    <cellStyle name="SAPBEXHLevel1X" xfId="750"/>
    <cellStyle name="SAPBEXHLevel2" xfId="751"/>
    <cellStyle name="SAPBEXHLevel2X" xfId="752"/>
    <cellStyle name="SAPBEXHLevel3" xfId="753"/>
    <cellStyle name="SAPBEXHLevel3X" xfId="754"/>
    <cellStyle name="SAPBEXresData" xfId="755"/>
    <cellStyle name="SAPBEXresDataEmph" xfId="756"/>
    <cellStyle name="SAPBEXresItem" xfId="757"/>
    <cellStyle name="SAPBEXresItemX" xfId="758"/>
    <cellStyle name="SAPBEXstdData" xfId="759"/>
    <cellStyle name="SAPBEXstdDataEmph" xfId="760"/>
    <cellStyle name="SAPBEXstdItem" xfId="761"/>
    <cellStyle name="SAPBEXstdItemX" xfId="762"/>
    <cellStyle name="SAPBEXtitle" xfId="763"/>
    <cellStyle name="SAPBEXundefined" xfId="764"/>
    <cellStyle name="Satisfaisant" xfId="765"/>
    <cellStyle name="Satisfaisant 2" xfId="1256"/>
    <cellStyle name="Schlecht" xfId="766"/>
    <cellStyle name="Section_End" xfId="767"/>
    <cellStyle name="Selgitav tekst" xfId="768"/>
    <cellStyle name="Selgitav tekst 2" xfId="1257"/>
    <cellStyle name="Selgitav tekst 3" xfId="1258"/>
    <cellStyle name="Selittävä teksti" xfId="769"/>
    <cellStyle name="Semleges 2" xfId="1259"/>
    <cellStyle name="Sheet Done" xfId="770"/>
    <cellStyle name="Sisestus" xfId="771"/>
    <cellStyle name="Sisestus 2" xfId="1260"/>
    <cellStyle name="Sisestus 3" xfId="1261"/>
    <cellStyle name="Skaičiavimas" xfId="772"/>
    <cellStyle name="Small" xfId="773"/>
    <cellStyle name="Sortie" xfId="774"/>
    <cellStyle name="Sortie 2" xfId="1262"/>
    <cellStyle name="Source Field - Green" xfId="775"/>
    <cellStyle name="Source Field - Green 2" xfId="1087"/>
    <cellStyle name="Standaard_BoQ Lot B2 Airfield Lighting" xfId="1263"/>
    <cellStyle name="Standard 2" xfId="776"/>
    <cellStyle name="Standard 3" xfId="777"/>
    <cellStyle name="Standard 4" xfId="778"/>
    <cellStyle name="Standard 4 2" xfId="1088"/>
    <cellStyle name="Standard,f,u" xfId="779"/>
    <cellStyle name="Standard,Helv 8" xfId="780"/>
    <cellStyle name="Standard_Agip_Zusammenfassung" xfId="781"/>
    <cellStyle name="Stile 1" xfId="782"/>
    <cellStyle name="Style 1" xfId="783"/>
    <cellStyle name="Sub totals" xfId="784"/>
    <cellStyle name="Subtotal (line)" xfId="785"/>
    <cellStyle name="Suma" xfId="786"/>
    <cellStyle name="Summa" xfId="787"/>
    <cellStyle name="Susietas langelis" xfId="788"/>
    <cellStyle name="Syöttö" xfId="789"/>
    <cellStyle name="Számítás 2" xfId="1264"/>
    <cellStyle name="Százalék" xfId="14" builtinId="5"/>
    <cellStyle name="Százalék 2" xfId="1265"/>
    <cellStyle name="Százalék 3" xfId="1266"/>
    <cellStyle name="TableBorder" xfId="790"/>
    <cellStyle name="Tarkistussolu" xfId="791"/>
    <cellStyle name="Texte explicatif" xfId="792"/>
    <cellStyle name="Texte explicatif 2" xfId="1267"/>
    <cellStyle name="Texto de advertencia" xfId="793"/>
    <cellStyle name="Texto explicativo" xfId="794"/>
    <cellStyle name="Thousands" xfId="795"/>
    <cellStyle name="Tikrinimo langelis" xfId="796"/>
    <cellStyle name="TimeReport" xfId="797"/>
    <cellStyle name="Titel" xfId="798"/>
    <cellStyle name="Title 1" xfId="799"/>
    <cellStyle name="Title 2" xfId="800"/>
    <cellStyle name="Title 3" xfId="801"/>
    <cellStyle name="Title 4" xfId="802"/>
    <cellStyle name="Title 5" xfId="803"/>
    <cellStyle name="Titre" xfId="804"/>
    <cellStyle name="Titre 2" xfId="1268"/>
    <cellStyle name="Titre 1" xfId="805"/>
    <cellStyle name="Titre 1 2" xfId="1269"/>
    <cellStyle name="Titre 2" xfId="806"/>
    <cellStyle name="Titre 2 2" xfId="1270"/>
    <cellStyle name="Titre 3" xfId="807"/>
    <cellStyle name="Titre 3 2" xfId="1271"/>
    <cellStyle name="Titre 4" xfId="808"/>
    <cellStyle name="Titre 4 2" xfId="1272"/>
    <cellStyle name="Titre_APPOGGIO 2010-2014" xfId="809"/>
    <cellStyle name="Titulo" xfId="810"/>
    <cellStyle name="Título" xfId="811"/>
    <cellStyle name="Título 1" xfId="812"/>
    <cellStyle name="Título 2" xfId="813"/>
    <cellStyle name="Título 3" xfId="814"/>
    <cellStyle name="To" xfId="815"/>
    <cellStyle name="Total (line)" xfId="816"/>
    <cellStyle name="Total 2" xfId="817"/>
    <cellStyle name="Total 3" xfId="818"/>
    <cellStyle name="Total 4" xfId="819"/>
    <cellStyle name="Total 5" xfId="820"/>
    <cellStyle name="Totals" xfId="821"/>
    <cellStyle name="tr" xfId="822"/>
    <cellStyle name="Tulostus" xfId="823"/>
    <cellStyle name="Ugyldig" xfId="830"/>
    <cellStyle name="Under Construction Flag" xfId="831"/>
    <cellStyle name="Under Construction Flag 2" xfId="1090"/>
    <cellStyle name="UserInstructions" xfId="832"/>
    <cellStyle name="Utdata" xfId="833"/>
    <cellStyle name="Überschrift" xfId="824"/>
    <cellStyle name="Überschrift 1" xfId="825"/>
    <cellStyle name="Überschrift 2" xfId="826"/>
    <cellStyle name="Überschrift 3" xfId="827"/>
    <cellStyle name="Überschrift 4" xfId="828"/>
    <cellStyle name="Überschrift_CRCO_macros" xfId="829"/>
    <cellStyle name="Väljund" xfId="834"/>
    <cellStyle name="Väljund 2" xfId="1273"/>
    <cellStyle name="Väljund 3" xfId="1274"/>
    <cellStyle name="Valuta (0)_Brazil" xfId="835"/>
    <cellStyle name="Valuta 2" xfId="836"/>
    <cellStyle name="Varningstext" xfId="837"/>
    <cellStyle name="Varoitusteksti" xfId="838"/>
    <cellStyle name="Vérification" xfId="839"/>
    <cellStyle name="Vérification 2" xfId="1275"/>
    <cellStyle name="Verknüpfte Zelle" xfId="840"/>
    <cellStyle name="Very Large" xfId="841"/>
    <cellStyle name="Währung [0]_aM120029" xfId="842"/>
    <cellStyle name="Währung_aM120029" xfId="843"/>
    <cellStyle name="Warnender Text" xfId="844"/>
    <cellStyle name="Warning Text 2" xfId="845"/>
    <cellStyle name="WingDings" xfId="846"/>
    <cellStyle name="WIP" xfId="847"/>
    <cellStyle name="Zelle überprüfen" xfId="848"/>
  </cellStyles>
  <dxfs count="60"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 tint="-0.499984740745262"/>
      </font>
      <fill>
        <patternFill>
          <bgColor theme="0"/>
        </patternFill>
      </fill>
    </dxf>
    <dxf>
      <font>
        <color rgb="FF006100"/>
      </font>
      <fill>
        <patternFill>
          <bgColor rgb="FF99FF99"/>
        </patternFill>
      </fill>
    </dxf>
    <dxf>
      <font>
        <color rgb="FFFF0000"/>
      </font>
      <fill>
        <patternFill>
          <bgColor rgb="FFFF9999"/>
        </patternFill>
      </fill>
    </dxf>
    <dxf>
      <font>
        <color theme="0" tint="-0.499984740745262"/>
      </font>
      <fill>
        <patternFill>
          <bgColor rgb="FFFFFF99"/>
        </patternFill>
      </fill>
    </dxf>
    <dxf>
      <font>
        <color rgb="FFFF0000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HBRUNA30\dgof-pru$\TEMP\ENROUTE_00_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HBRUNA30\dgof-pru$\LS\A\Ae\Fakturering\&#197;rsfakturering\2008\Masterfiler%202008\Flygskolor%202008\FTO%20Faktureringsunderlag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5-paris-dna\VOL1\TEMP\ENROUTE_00_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HBRUNA30\dgof-pru$\TEMP\unit%20rate%20tables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HBRUNA30\dgof-pru$\RRIDER\COSTBASE\2000\final\2000finalwor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ervezes/EU%20Teljes&#237;tm&#233;nyrendszer/2020%20egys&#233;gd&#237;j%20el&#337;terjeszt&#233;sei/04_IG%20el&#337;terjeszt&#233;s%20FB%20ut&#225;n/JOG%20ut&#225;n%20v&#233;gleges/3.A.sz.%20mell&#233;kl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F"/>
      <sheetName val="texts"/>
      <sheetName val="view"/>
      <sheetName val="exploitation"/>
      <sheetName val="base_en_route"/>
      <sheetName val="finances"/>
      <sheetName val="calcul"/>
      <sheetName val="EUR"/>
      <sheetName val="verif_99"/>
      <sheetName val="prev00_3"/>
      <sheetName val="prev01_1"/>
      <sheetName val="COL1"/>
      <sheetName val="COL2"/>
      <sheetName val="COL3"/>
      <sheetName val="COL4"/>
      <sheetName val="COL5"/>
      <sheetName val="COL6"/>
      <sheetName val="COL7"/>
      <sheetName val="COL8"/>
      <sheetName val="HYPO"/>
    </sheetNames>
    <sheetDataSet>
      <sheetData sheetId="0" refreshError="1">
        <row r="8">
          <cell r="F8">
            <v>40.3399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rways Flygutbildning Svenska "/>
      <sheetName val="Arlanda Helicopter AB"/>
      <sheetName val="BF Scand. Aviation Academy AB"/>
      <sheetName val="Flygteoriskolan Barkarby AB"/>
      <sheetName val="Flyguppdraget Backamo AB"/>
      <sheetName val="Kungsair Training AB"/>
      <sheetName val="Lid Air AB"/>
      <sheetName val="Linköpings Flygklubb"/>
      <sheetName val="Lunds Universitet Trafikflygsko"/>
      <sheetName val="Norrlandsflyg AB"/>
      <sheetName val="Proflight Nordic AB"/>
      <sheetName val="Sturup IFR AB"/>
      <sheetName val="Svenska Pilotutbildning AB"/>
      <sheetName val="Flight Crew Traning Sw AB"/>
      <sheetName val="Rikskriminalpolisen, polisflyge"/>
      <sheetName val="Nytt företag"/>
      <sheetName val="Nytt företag 2"/>
      <sheetName val="Nytt företag 3"/>
      <sheetName val="Nytt företag 4"/>
      <sheetName val="Nytt företag 5"/>
      <sheetName val="Nytt företag 6"/>
      <sheetName val="Nytt företag 7"/>
      <sheetName val="Nytt företag 8"/>
      <sheetName val="Nytt företag 9"/>
      <sheetName val="Indata Flygskolor"/>
      <sheetName val="Airways_Flygutbildning_Svenska_"/>
      <sheetName val="Arlanda_Helicopter_AB"/>
      <sheetName val="BF_Scand__Aviation_Academy_AB"/>
      <sheetName val="Flygteoriskolan_Barkarby_AB"/>
      <sheetName val="Flyguppdraget_Backamo_AB"/>
      <sheetName val="Kungsair_Training_AB"/>
      <sheetName val="Lid_Air_AB"/>
      <sheetName val="Linköpings_Flygklubb"/>
      <sheetName val="Lunds_Universitet_Trafikflygsko"/>
      <sheetName val="Norrlandsflyg_AB"/>
      <sheetName val="Proflight_Nordic_AB"/>
      <sheetName val="Sturup_IFR_AB"/>
      <sheetName val="Svenska_Pilotutbildning_AB"/>
      <sheetName val="Flight_Crew_Traning_Sw_AB"/>
      <sheetName val="Rikskriminalpolisen,_polisflyge"/>
      <sheetName val="Nytt_företag"/>
      <sheetName val="Nytt_företag_2"/>
      <sheetName val="Nytt_företag_3"/>
      <sheetName val="Nytt_företag_4"/>
      <sheetName val="Nytt_företag_5"/>
      <sheetName val="Nytt_företag_6"/>
      <sheetName val="Nytt_företag_7"/>
      <sheetName val="Nytt_företag_8"/>
      <sheetName val="Nytt_företag_9"/>
      <sheetName val="Indata_Flygskol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6">
          <cell r="A6">
            <v>1</v>
          </cell>
        </row>
        <row r="7">
          <cell r="A7">
            <v>2</v>
          </cell>
        </row>
        <row r="8">
          <cell r="A8">
            <v>3</v>
          </cell>
        </row>
        <row r="9">
          <cell r="A9">
            <v>4</v>
          </cell>
        </row>
        <row r="10">
          <cell r="A10">
            <v>5</v>
          </cell>
        </row>
        <row r="11">
          <cell r="A11">
            <v>6</v>
          </cell>
        </row>
        <row r="12">
          <cell r="A12">
            <v>7</v>
          </cell>
        </row>
        <row r="13">
          <cell r="A13">
            <v>8</v>
          </cell>
        </row>
        <row r="14">
          <cell r="A14">
            <v>9</v>
          </cell>
        </row>
        <row r="15">
          <cell r="A15">
            <v>10</v>
          </cell>
        </row>
        <row r="16">
          <cell r="A16">
            <v>11</v>
          </cell>
        </row>
        <row r="17">
          <cell r="A17">
            <v>12</v>
          </cell>
        </row>
        <row r="18">
          <cell r="A18">
            <v>13</v>
          </cell>
        </row>
        <row r="19">
          <cell r="A19">
            <v>14</v>
          </cell>
        </row>
        <row r="20">
          <cell r="A20">
            <v>15</v>
          </cell>
        </row>
        <row r="21">
          <cell r="A21">
            <v>16</v>
          </cell>
        </row>
        <row r="22">
          <cell r="A22">
            <v>17</v>
          </cell>
        </row>
        <row r="23">
          <cell r="A23">
            <v>18</v>
          </cell>
        </row>
        <row r="24">
          <cell r="A24">
            <v>19</v>
          </cell>
        </row>
        <row r="25">
          <cell r="A25">
            <v>20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xts"/>
      <sheetName val="view"/>
      <sheetName val="exploitation"/>
      <sheetName val="base_en_route"/>
      <sheetName val="finances"/>
      <sheetName val="calcul"/>
      <sheetName val="EUR"/>
      <sheetName val="BEF"/>
      <sheetName val="verif_99"/>
      <sheetName val="prev00_3"/>
      <sheetName val="prev01_1"/>
      <sheetName val="COL1"/>
      <sheetName val="COL2"/>
      <sheetName val="COL3"/>
      <sheetName val="COL4"/>
      <sheetName val="COL5"/>
      <sheetName val="COL6"/>
      <sheetName val="COL7"/>
      <sheetName val="COL8"/>
      <sheetName val="HY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F8">
            <v>40.3399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inputs"/>
      <sheetName val="BEF"/>
    </sheetNames>
    <sheetDataSet>
      <sheetData sheetId="0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control detail"/>
      <sheetName val="DETR"/>
      <sheetName val="Rate composition"/>
      <sheetName val="forecasts and actuals"/>
      <sheetName val="implied rate 2000 Qtr2"/>
      <sheetName val="implied rate 2000 Qtr2R)"/>
      <sheetName val=" rate 2000 Qtr2 readjusted"/>
      <sheetName val="IE recalculation BP"/>
      <sheetName val="IE treatment"/>
      <sheetName val="Inflation"/>
      <sheetName val="Slide 3"/>
      <sheetName val="Slide 4"/>
      <sheetName val="Schedule 1 EC paper"/>
      <sheetName val="Schedule 2 EC paper"/>
      <sheetName val="Schedule 1 cons paper "/>
      <sheetName val="Schedule 2 cons paper"/>
      <sheetName val="Summary - Schedule 3 cons"/>
      <sheetName val="1999 var cons - Schedule 4 "/>
      <sheetName val="2000 var cons - Schedule 5"/>
      <sheetName val="Summary - Schedule 3"/>
      <sheetName val="Cost bases"/>
      <sheetName val="UKATS presentation phasing"/>
      <sheetName val="Forecast"/>
      <sheetName val="Bases"/>
      <sheetName val="UKATS"/>
      <sheetName val="Summary results"/>
      <sheetName val="Agency costs data"/>
      <sheetName val="Agency costs - history"/>
      <sheetName val="Agency costs"/>
      <sheetName val="97decact"/>
      <sheetName val="98maract"/>
      <sheetName val="99marbud"/>
      <sheetName val="98decact"/>
      <sheetName val="tblMapDescriptions"/>
      <sheetName val="qry99MarEnRoute"/>
      <sheetName val="qrybudget2000"/>
      <sheetName val="timetable"/>
      <sheetName val="Forecasts and B plans"/>
      <sheetName val="Eurocontrol_detail"/>
      <sheetName val="Rate_composition"/>
      <sheetName val="forecasts_and_actuals"/>
      <sheetName val="implied_rate_2000_Qtr2"/>
      <sheetName val="implied_rate_2000_Qtr2R)"/>
      <sheetName val="_rate_2000_Qtr2_readjusted"/>
      <sheetName val="IE_recalculation_BP"/>
      <sheetName val="IE_treatment"/>
      <sheetName val="Slide_3"/>
      <sheetName val="Slide_4"/>
      <sheetName val="Schedule_1_EC_paper"/>
      <sheetName val="Schedule_2_EC_paper"/>
      <sheetName val="Schedule_1_cons_paper_"/>
      <sheetName val="Schedule_2_cons_paper"/>
      <sheetName val="Summary_-_Schedule_3_cons"/>
      <sheetName val="1999_var_cons_-_Schedule_4_"/>
      <sheetName val="2000_var_cons_-_Schedule_5"/>
      <sheetName val="Summary_-_Schedule_3"/>
      <sheetName val="Cost_bases"/>
      <sheetName val="UKATS_presentation_phasing"/>
      <sheetName val="Summary_results"/>
      <sheetName val="Agency_costs_data"/>
      <sheetName val="Agency_costs_-_history"/>
      <sheetName val="Agency_costs"/>
      <sheetName val="Forecasts_and_B_plans"/>
      <sheetName val="IV dir._Technosky_2011"/>
      <sheetName val="IV dir._Technosky_201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"/>
      <sheetName val="Header"/>
      <sheetName val="T1"/>
      <sheetName val="T1 ANSP HungaroControl"/>
      <sheetName val="T1 NSA"/>
      <sheetName val="T1 LHBP"/>
      <sheetName val="T2"/>
      <sheetName val="T2 ANSP HungaroControl"/>
      <sheetName val="T2 NSA"/>
      <sheetName val="T3"/>
      <sheetName val="T3 ANSP HungaroControl"/>
      <sheetName val="T3 NSA"/>
      <sheetName val="T4"/>
      <sheetName val="RP3 P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9">
          <cell r="C69">
            <v>-16003.526</v>
          </cell>
        </row>
        <row r="71">
          <cell r="C71">
            <v>19338.169299468485</v>
          </cell>
        </row>
      </sheetData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AF143"/>
  <sheetViews>
    <sheetView zoomScale="70" zoomScaleNormal="70" workbookViewId="0">
      <pane xSplit="3" topLeftCell="D1" activePane="topRight" state="frozen"/>
      <selection activeCell="A16" sqref="A16"/>
      <selection pane="topRight" activeCell="J21" sqref="J21"/>
    </sheetView>
  </sheetViews>
  <sheetFormatPr defaultColWidth="9.5703125" defaultRowHeight="15" outlineLevelRow="1"/>
  <cols>
    <col min="1" max="1" width="9.5703125" style="265" customWidth="1"/>
    <col min="2" max="2" width="5.85546875" style="266" bestFit="1" customWidth="1"/>
    <col min="3" max="3" width="102.7109375" style="217" customWidth="1"/>
    <col min="4" max="4" width="8.7109375" style="216" customWidth="1"/>
    <col min="5" max="5" width="13.140625" style="216" customWidth="1"/>
    <col min="6" max="6" width="15.42578125" style="216" customWidth="1"/>
    <col min="7" max="7" width="13.42578125" style="216" customWidth="1"/>
    <col min="8" max="8" width="13.7109375" style="216" customWidth="1"/>
    <col min="9" max="9" width="12.5703125" style="216" customWidth="1"/>
    <col min="10" max="14" width="13.42578125" style="217" customWidth="1"/>
    <col min="15" max="16384" width="9.5703125" style="217"/>
  </cols>
  <sheetData>
    <row r="1" spans="1:23">
      <c r="A1" s="1276" t="s">
        <v>61</v>
      </c>
      <c r="B1" s="1276"/>
      <c r="C1" s="1276"/>
    </row>
    <row r="2" spans="1:23">
      <c r="A2" s="1277" t="b">
        <v>1</v>
      </c>
      <c r="B2" s="1277"/>
      <c r="C2" s="218" t="s">
        <v>62</v>
      </c>
    </row>
    <row r="3" spans="1:23">
      <c r="A3" s="1278" t="b">
        <v>1</v>
      </c>
      <c r="B3" s="1278"/>
      <c r="C3" s="218" t="s">
        <v>63</v>
      </c>
    </row>
    <row r="4" spans="1:23">
      <c r="A4" s="1279" t="b">
        <v>0</v>
      </c>
      <c r="B4" s="1279"/>
      <c r="C4" s="218" t="s">
        <v>64</v>
      </c>
    </row>
    <row r="5" spans="1:23">
      <c r="A5" s="1278" t="b">
        <v>0</v>
      </c>
      <c r="B5" s="1278"/>
      <c r="C5" s="218" t="s">
        <v>65</v>
      </c>
    </row>
    <row r="6" spans="1:23">
      <c r="A6" s="1288" t="s">
        <v>66</v>
      </c>
      <c r="B6" s="1288"/>
      <c r="C6" s="218" t="s">
        <v>67</v>
      </c>
    </row>
    <row r="7" spans="1:23">
      <c r="A7" s="1280" t="s">
        <v>68</v>
      </c>
      <c r="B7" s="1280"/>
      <c r="C7" s="218" t="s">
        <v>69</v>
      </c>
    </row>
    <row r="8" spans="1:23" ht="14.45" customHeight="1">
      <c r="A8" s="219"/>
      <c r="B8" s="220"/>
      <c r="C8" s="221"/>
      <c r="D8" s="222"/>
      <c r="E8" s="1285" t="s">
        <v>136</v>
      </c>
      <c r="F8" s="1286"/>
      <c r="G8" s="1286"/>
      <c r="H8" s="1286"/>
      <c r="I8" s="1287"/>
      <c r="J8" s="1282" t="s">
        <v>135</v>
      </c>
      <c r="K8" s="1283"/>
      <c r="L8" s="1283"/>
      <c r="M8" s="1283"/>
      <c r="N8" s="1284"/>
    </row>
    <row r="9" spans="1:23" ht="24">
      <c r="A9" s="1281" t="s">
        <v>134</v>
      </c>
      <c r="B9" s="1281"/>
      <c r="C9" s="1281"/>
      <c r="D9" s="223" t="s">
        <v>70</v>
      </c>
      <c r="E9" s="1115">
        <v>2015</v>
      </c>
      <c r="F9" s="225">
        <v>2016</v>
      </c>
      <c r="G9" s="225">
        <v>2017</v>
      </c>
      <c r="H9" s="225">
        <v>2018</v>
      </c>
      <c r="I9" s="267">
        <v>2019</v>
      </c>
      <c r="J9" s="224">
        <v>2020</v>
      </c>
      <c r="K9" s="225">
        <v>2021</v>
      </c>
      <c r="L9" s="225">
        <v>2022</v>
      </c>
      <c r="M9" s="225">
        <v>2023</v>
      </c>
      <c r="N9" s="226">
        <v>2024</v>
      </c>
    </row>
    <row r="10" spans="1:23" s="232" customFormat="1" ht="21" customHeight="1">
      <c r="A10" s="227" t="s">
        <v>71</v>
      </c>
      <c r="B10" s="228" t="s">
        <v>72</v>
      </c>
      <c r="C10" s="229" t="s">
        <v>439</v>
      </c>
      <c r="D10" s="230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P10" s="217"/>
    </row>
    <row r="11" spans="1:23" s="238" customFormat="1">
      <c r="A11" s="233" t="s">
        <v>73</v>
      </c>
      <c r="B11" s="234" t="s">
        <v>74</v>
      </c>
      <c r="C11" s="235" t="s">
        <v>75</v>
      </c>
      <c r="D11" s="236">
        <v>3</v>
      </c>
      <c r="E11" s="237" t="b">
        <f>ROUND('T1'!F61,$D$11)=ROUND('T1 ANSP HungaroControl'!F61+'T1 NSA'!F61,$D$11)</f>
        <v>1</v>
      </c>
      <c r="F11" s="237" t="b">
        <f>ROUND('T1'!G61,$D$11)=ROUND('T1 ANSP HungaroControl'!G61+'T1 NSA'!G61,$D$11)</f>
        <v>1</v>
      </c>
      <c r="G11" s="237" t="b">
        <f>ROUND('T1'!H61,$D$11)=ROUND('T1 ANSP HungaroControl'!H61+'T1 NSA'!H61,$D$11)</f>
        <v>1</v>
      </c>
      <c r="H11" s="237" t="b">
        <f>ROUND('T1'!I61,$D$11)=ROUND('T1 ANSP HungaroControl'!I61+'T1 NSA'!I61,$D$11)</f>
        <v>1</v>
      </c>
      <c r="I11" s="237" t="b">
        <f>ROUND('T1'!J61,$D$11)=ROUND('T1 ANSP HungaroControl'!J61+'T1 NSA'!J61,$D$11)</f>
        <v>1</v>
      </c>
      <c r="J11" s="237" t="b">
        <f>ROUND('T1'!K61,$D$11)=ROUND('T1 ANSP HungaroControl'!K61+'T1 NSA'!K61,$D$11)</f>
        <v>1</v>
      </c>
      <c r="K11" s="237" t="b">
        <f>ROUND('T1'!L61,$D$11)=ROUND('T1 ANSP HungaroControl'!L61+'T1 NSA'!L61,$D$11)</f>
        <v>1</v>
      </c>
      <c r="L11" s="237" t="b">
        <f>ROUND('T1'!M61,$D$11)=ROUND('T1 ANSP HungaroControl'!M61+'T1 NSA'!M61,$D$11)</f>
        <v>1</v>
      </c>
      <c r="M11" s="237" t="b">
        <f>ROUND('T1'!N61,$D$11)=ROUND('T1 ANSP HungaroControl'!N61+'T1 NSA'!N61,$D$11)</f>
        <v>1</v>
      </c>
      <c r="N11" s="237" t="b">
        <f>ROUND('T1'!O61,$D$11)=ROUND('T1 ANSP HungaroControl'!O61+'T1 NSA'!O61,$D$11)</f>
        <v>1</v>
      </c>
      <c r="O11" s="232"/>
      <c r="P11" s="217"/>
    </row>
    <row r="12" spans="1:23" s="243" customFormat="1" outlineLevel="1">
      <c r="A12" s="239"/>
      <c r="B12" s="240"/>
      <c r="C12" s="241" t="s">
        <v>76</v>
      </c>
      <c r="D12" s="242"/>
      <c r="E12" s="1190">
        <f>ROUND('T1'!F61,$D$11)</f>
        <v>4310296.4309999999</v>
      </c>
      <c r="F12" s="1190">
        <f>ROUND('T1'!G61,$D$11)</f>
        <v>4895199.7170000002</v>
      </c>
      <c r="G12" s="1190">
        <f>ROUND('T1'!H61,$D$11)</f>
        <v>5177203.6859999998</v>
      </c>
      <c r="H12" s="1190">
        <f>ROUND('T1'!I61,$D$11)</f>
        <v>6005563.7259999998</v>
      </c>
      <c r="I12" s="1190">
        <f>ROUND('T1'!J61,$D$11)</f>
        <v>6391016.5619999999</v>
      </c>
      <c r="J12" s="1190">
        <f>ROUND('T1'!K61,$D$11)</f>
        <v>8067687.892</v>
      </c>
      <c r="K12" s="1190">
        <f>ROUND('T1'!L61,$D$11)</f>
        <v>9330850.4079999998</v>
      </c>
      <c r="L12" s="1190">
        <f>ROUND('T1'!M61,$D$11)</f>
        <v>11077881.051000001</v>
      </c>
      <c r="M12" s="1190">
        <f>ROUND('T1'!N61,$D$11)</f>
        <v>12319129.57</v>
      </c>
      <c r="N12" s="1190">
        <f>ROUND('T1'!O61,$D$11)</f>
        <v>12605339.014</v>
      </c>
      <c r="O12" s="232"/>
      <c r="P12" s="217"/>
    </row>
    <row r="13" spans="1:23" s="243" customFormat="1" outlineLevel="1">
      <c r="A13" s="239"/>
      <c r="B13" s="240"/>
      <c r="C13" s="241" t="s">
        <v>77</v>
      </c>
      <c r="D13" s="242"/>
      <c r="E13" s="1190">
        <f>ROUND('T1 ANSP HungaroControl'!F61+'T1 NSA'!F61,$D$11)</f>
        <v>4310296.4309999999</v>
      </c>
      <c r="F13" s="1190">
        <f>ROUND('T1 ANSP HungaroControl'!G61+'T1 NSA'!G61,$D$11)</f>
        <v>4895199.7170000002</v>
      </c>
      <c r="G13" s="1190">
        <f>ROUND('T1 ANSP HungaroControl'!H61+'T1 NSA'!H61,$D$11)</f>
        <v>5177203.6859999998</v>
      </c>
      <c r="H13" s="1190">
        <f>ROUND('T1 ANSP HungaroControl'!I61+'T1 NSA'!I61,$D$11)</f>
        <v>6005563.7259999998</v>
      </c>
      <c r="I13" s="1190">
        <f>ROUND('T1 ANSP HungaroControl'!J61+'T1 NSA'!J61,$D$11)</f>
        <v>6391016.5619999999</v>
      </c>
      <c r="J13" s="1190">
        <f>ROUND('T1 ANSP HungaroControl'!K61+'T1 NSA'!K61,$D$11)</f>
        <v>8067687.892</v>
      </c>
      <c r="K13" s="1190">
        <f>ROUND('T1 ANSP HungaroControl'!L61+'T1 NSA'!L61,$D$11)</f>
        <v>9330850.4079999998</v>
      </c>
      <c r="L13" s="1190">
        <f>ROUND('T1 ANSP HungaroControl'!M61+'T1 NSA'!M61,$D$11)</f>
        <v>11077881.051000001</v>
      </c>
      <c r="M13" s="1190">
        <f>ROUND('T1 ANSP HungaroControl'!N61+'T1 NSA'!N61,$D$11)</f>
        <v>12319129.57</v>
      </c>
      <c r="N13" s="1190">
        <f>ROUND('T1 ANSP HungaroControl'!O61+'T1 NSA'!O61,$D$11)</f>
        <v>12605339.014</v>
      </c>
      <c r="O13" s="232"/>
      <c r="P13" s="217"/>
    </row>
    <row r="14" spans="1:23" s="238" customFormat="1" ht="12" customHeight="1">
      <c r="A14" s="233" t="s">
        <v>78</v>
      </c>
      <c r="B14" s="234" t="s">
        <v>79</v>
      </c>
      <c r="C14" s="235" t="s">
        <v>80</v>
      </c>
      <c r="D14" s="236">
        <v>3</v>
      </c>
      <c r="E14" s="237" t="b">
        <f>ROUND('T1'!F18,$D$14)=ROUND(('T1'!F12+SUM('T1'!F14:F17)),$D$14)</f>
        <v>1</v>
      </c>
      <c r="F14" s="237" t="b">
        <f>ROUND('T1'!G18,$D$14)=ROUND(('T1'!G12+SUM('T1'!G14:G17)),$D$14)</f>
        <v>1</v>
      </c>
      <c r="G14" s="237" t="b">
        <f>ROUND('T1'!H18,$D$14)=ROUND(('T1'!H12+SUM('T1'!H14:H17)),$D$14)</f>
        <v>1</v>
      </c>
      <c r="H14" s="237" t="b">
        <f>ROUND('T1'!I18,$D$14)=ROUND(('T1'!I12+SUM('T1'!I14:I17)),$D$14)</f>
        <v>1</v>
      </c>
      <c r="I14" s="237" t="b">
        <f>ROUND('T1'!J18,$D$14)=ROUND(('T1'!J12+SUM('T1'!J14:J17)),$D$14)</f>
        <v>1</v>
      </c>
      <c r="J14" s="237" t="b">
        <f>ROUND('T1'!K18,$D$14)=ROUND(('T1'!K12+SUM('T1'!K14:K17)),$D$14)</f>
        <v>1</v>
      </c>
      <c r="K14" s="237" t="b">
        <f>ROUND('T1'!L18,$D$14)=ROUND(('T1'!L12+SUM('T1'!L14:L17)),$D$14)</f>
        <v>1</v>
      </c>
      <c r="L14" s="237" t="b">
        <f>ROUND('T1'!M18,$D$14)=ROUND(('T1'!M12+SUM('T1'!M14:M17)),$D$14)</f>
        <v>1</v>
      </c>
      <c r="M14" s="237" t="b">
        <f>ROUND('T1'!N18,$D$14)=ROUND(('T1'!N12+SUM('T1'!N14:N17)),$D$14)</f>
        <v>1</v>
      </c>
      <c r="N14" s="237" t="b">
        <f>ROUND('T1'!O18,$D$14)=ROUND(('T1'!O12+SUM('T1'!O14:O17)),$D$14)</f>
        <v>1</v>
      </c>
      <c r="O14" s="232"/>
      <c r="P14" s="217"/>
    </row>
    <row r="15" spans="1:23" s="243" customFormat="1" ht="12" customHeight="1" outlineLevel="1">
      <c r="A15" s="239"/>
      <c r="B15" s="240"/>
      <c r="C15" s="241" t="s">
        <v>81</v>
      </c>
      <c r="D15" s="242"/>
      <c r="E15" s="1190">
        <f>ROUND('T1'!F18,$D$14)</f>
        <v>4310296.4309999999</v>
      </c>
      <c r="F15" s="1190">
        <f>ROUND('T1'!G18,$D$14)</f>
        <v>4895199.7170000002</v>
      </c>
      <c r="G15" s="1190">
        <f>ROUND('T1'!H18,$D$14)</f>
        <v>5177203.6859999998</v>
      </c>
      <c r="H15" s="1190">
        <f>ROUND('T1'!I18,$D$14)</f>
        <v>6005563.7259999998</v>
      </c>
      <c r="I15" s="1190">
        <f>ROUND('T1'!J18,$D$14)</f>
        <v>6391016.5619999999</v>
      </c>
      <c r="J15" s="1190">
        <f>ROUND('T1'!K18,$D$14)</f>
        <v>8067687.892</v>
      </c>
      <c r="K15" s="1190">
        <f>ROUND('T1'!L18,$D$14)</f>
        <v>9330850.4079999998</v>
      </c>
      <c r="L15" s="1190">
        <f>ROUND('T1'!M18,$D$14)</f>
        <v>11077881.051000001</v>
      </c>
      <c r="M15" s="1190">
        <f>ROUND('T1'!N18,$D$14)</f>
        <v>12319129.57</v>
      </c>
      <c r="N15" s="1190">
        <f>ROUND('T1'!O18,$D$14)</f>
        <v>12605339.014</v>
      </c>
      <c r="O15" s="232"/>
      <c r="P15" s="217"/>
      <c r="Q15" s="238"/>
      <c r="R15" s="238"/>
      <c r="S15" s="238"/>
      <c r="T15" s="238"/>
      <c r="U15" s="238"/>
      <c r="V15" s="238"/>
      <c r="W15" s="238"/>
    </row>
    <row r="16" spans="1:23" s="243" customFormat="1" ht="12" customHeight="1" outlineLevel="1">
      <c r="A16" s="239"/>
      <c r="B16" s="240"/>
      <c r="C16" s="241" t="s">
        <v>82</v>
      </c>
      <c r="D16" s="242"/>
      <c r="E16" s="1190">
        <f>ROUND(('T1'!F12+SUM('T1'!F14:F17)),$D$14)</f>
        <v>4310296.4309999999</v>
      </c>
      <c r="F16" s="1190">
        <f>ROUND(('T1'!G12+SUM('T1'!G14:G17)),$D$14)</f>
        <v>4895199.7170000002</v>
      </c>
      <c r="G16" s="1190">
        <f>ROUND(('T1'!H12+SUM('T1'!H14:H17)),$D$14)</f>
        <v>5177203.6859999998</v>
      </c>
      <c r="H16" s="1190">
        <f>ROUND(('T1'!I12+SUM('T1'!I14:I17)),$D$14)</f>
        <v>6005563.7259999998</v>
      </c>
      <c r="I16" s="1190">
        <f>ROUND(('T1'!J12+SUM('T1'!J14:J17)),$D$14)</f>
        <v>6391016.5619999999</v>
      </c>
      <c r="J16" s="1190">
        <f>ROUND(('T1'!K12+SUM('T1'!K14:K17)),$D$14)</f>
        <v>8067687.892</v>
      </c>
      <c r="K16" s="1190">
        <f>ROUND(('T1'!L12+SUM('T1'!L14:L17)),$D$14)</f>
        <v>9330850.4079999998</v>
      </c>
      <c r="L16" s="1190">
        <f>ROUND(('T1'!M12+SUM('T1'!M14:M17)),$D$14)</f>
        <v>11077881.051000001</v>
      </c>
      <c r="M16" s="1190">
        <f>ROUND(('T1'!N12+SUM('T1'!N14:N17)),$D$14)</f>
        <v>12319129.57</v>
      </c>
      <c r="N16" s="1190">
        <f>ROUND(('T1'!O12+SUM('T1'!O14:O17)),$D$14)</f>
        <v>12605339.014</v>
      </c>
      <c r="O16" s="232"/>
      <c r="P16" s="217"/>
      <c r="Q16" s="238"/>
      <c r="R16" s="238"/>
      <c r="S16" s="238"/>
      <c r="T16" s="238"/>
      <c r="U16" s="238"/>
      <c r="V16" s="238"/>
      <c r="W16" s="238"/>
    </row>
    <row r="17" spans="1:32" s="238" customFormat="1" ht="12" customHeight="1">
      <c r="A17" s="233" t="s">
        <v>83</v>
      </c>
      <c r="B17" s="234" t="s">
        <v>84</v>
      </c>
      <c r="C17" s="235" t="s">
        <v>85</v>
      </c>
      <c r="D17" s="236">
        <v>3</v>
      </c>
      <c r="E17" s="237" t="b">
        <f>ROUND('T1'!F31,$D$17)=ROUND(SUM('T1'!F22:F30),$D$17)</f>
        <v>1</v>
      </c>
      <c r="F17" s="237" t="b">
        <f>ROUND('T1'!G31,$D$17)=ROUND(SUM('T1'!G22:G30),$D$17)</f>
        <v>1</v>
      </c>
      <c r="G17" s="237" t="b">
        <f>ROUND('T1'!H31,$D$17)=ROUND(SUM('T1'!H22:H30),$D$17)</f>
        <v>1</v>
      </c>
      <c r="H17" s="237" t="b">
        <f>ROUND('T1'!I31,$D$17)=ROUND(SUM('T1'!I22:I30),$D$17)</f>
        <v>1</v>
      </c>
      <c r="I17" s="237" t="b">
        <f>ROUND('T1'!J31,$D$17)=ROUND(SUM('T1'!J22:J30),$D$17)</f>
        <v>1</v>
      </c>
      <c r="J17" s="237" t="b">
        <f>ROUND('T1'!K31,$D$17)=ROUND(SUM('T1'!K22:K30),$D$17)</f>
        <v>1</v>
      </c>
      <c r="K17" s="237" t="b">
        <f>ROUND('T1'!L31,$D$17)=ROUND(SUM('T1'!L22:L30),$D$17)</f>
        <v>1</v>
      </c>
      <c r="L17" s="237" t="b">
        <f>ROUND('T1'!M31,$D$17)=ROUND(SUM('T1'!M22:M30),$D$17)</f>
        <v>1</v>
      </c>
      <c r="M17" s="237" t="b">
        <f>ROUND('T1'!N31,$D$17)=ROUND(SUM('T1'!N22:N30),$D$17)</f>
        <v>1</v>
      </c>
      <c r="N17" s="237" t="b">
        <f>ROUND('T1'!O31,$D$17)=ROUND(SUM('T1'!O22:O30),$D$17)</f>
        <v>1</v>
      </c>
      <c r="O17" s="232"/>
      <c r="P17" s="217"/>
    </row>
    <row r="18" spans="1:32" s="243" customFormat="1" ht="12" customHeight="1" outlineLevel="1">
      <c r="A18" s="239"/>
      <c r="B18" s="240"/>
      <c r="C18" s="241" t="s">
        <v>86</v>
      </c>
      <c r="D18" s="242"/>
      <c r="E18" s="1190">
        <f>ROUND('T1'!F31,$D$17)</f>
        <v>4310296.4309999999</v>
      </c>
      <c r="F18" s="1190">
        <f>ROUND('T1'!G31,$D$17)</f>
        <v>4895199.7170000002</v>
      </c>
      <c r="G18" s="1190">
        <f>ROUND('T1'!H31,$D$17)</f>
        <v>5177203.6859999998</v>
      </c>
      <c r="H18" s="1190">
        <f>ROUND('T1'!I31,$D$17)</f>
        <v>6005563.7259999998</v>
      </c>
      <c r="I18" s="1190">
        <f>ROUND('T1'!J31,$D$17)</f>
        <v>6391016.5619999999</v>
      </c>
      <c r="J18" s="1190">
        <f>ROUND('T1'!K31,$D$17)</f>
        <v>8067687.892</v>
      </c>
      <c r="K18" s="1190">
        <f>ROUND('T1'!L31,$D$17)</f>
        <v>9330850.4079999998</v>
      </c>
      <c r="L18" s="1190">
        <f>ROUND('T1'!M31,$D$17)</f>
        <v>11077881.051000001</v>
      </c>
      <c r="M18" s="1190">
        <f>ROUND('T1'!N31,$D$17)</f>
        <v>12319129.57</v>
      </c>
      <c r="N18" s="1190">
        <f>ROUND('T1'!O31,$D$17)</f>
        <v>12605339.014</v>
      </c>
      <c r="O18" s="232"/>
      <c r="P18" s="217"/>
      <c r="Q18" s="238"/>
      <c r="R18" s="238"/>
      <c r="S18" s="238"/>
      <c r="T18" s="238"/>
      <c r="U18" s="238"/>
      <c r="V18" s="238"/>
      <c r="W18" s="238"/>
    </row>
    <row r="19" spans="1:32" s="243" customFormat="1" ht="12" customHeight="1" outlineLevel="1">
      <c r="A19" s="239"/>
      <c r="B19" s="240"/>
      <c r="C19" s="241" t="s">
        <v>87</v>
      </c>
      <c r="D19" s="242"/>
      <c r="E19" s="1190">
        <f>ROUND(SUM('T1'!F22:F30),$D$17)</f>
        <v>4310296.4309999999</v>
      </c>
      <c r="F19" s="1190">
        <f>ROUND(SUM('T1'!G22:G30),$D$17)</f>
        <v>4895199.7170000002</v>
      </c>
      <c r="G19" s="1190">
        <f>ROUND(SUM('T1'!H22:H30),$D$17)</f>
        <v>5177203.6859999998</v>
      </c>
      <c r="H19" s="1190">
        <f>ROUND(SUM('T1'!I22:I30),$D$17)</f>
        <v>6005563.7259999998</v>
      </c>
      <c r="I19" s="1190">
        <f>ROUND(SUM('T1'!J22:J30),$D$17)</f>
        <v>6391016.5619999999</v>
      </c>
      <c r="J19" s="1190">
        <f>ROUND(SUM('T1'!K22:K30),$D$17)</f>
        <v>8067687.892</v>
      </c>
      <c r="K19" s="1190">
        <f>ROUND(SUM('T1'!L22:L30),$D$17)</f>
        <v>9330850.4079999998</v>
      </c>
      <c r="L19" s="1190">
        <f>ROUND(SUM('T1'!M22:M30),$D$17)</f>
        <v>11077881.051000001</v>
      </c>
      <c r="M19" s="1190">
        <f>ROUND(SUM('T1'!N22:N30),$D$17)</f>
        <v>12319129.57</v>
      </c>
      <c r="N19" s="1190">
        <f>ROUND(SUM('T1'!O22:O30),$D$17)</f>
        <v>12605339.014</v>
      </c>
      <c r="O19" s="232"/>
      <c r="P19" s="217"/>
      <c r="Q19" s="238"/>
      <c r="R19" s="238"/>
      <c r="S19" s="238"/>
      <c r="T19" s="238"/>
      <c r="U19" s="238"/>
      <c r="V19" s="238"/>
      <c r="W19" s="238"/>
    </row>
    <row r="20" spans="1:32" s="238" customFormat="1" ht="12" customHeight="1">
      <c r="A20" s="233" t="s">
        <v>88</v>
      </c>
      <c r="B20" s="234" t="s">
        <v>84</v>
      </c>
      <c r="C20" s="235" t="s">
        <v>89</v>
      </c>
      <c r="D20" s="236">
        <v>3</v>
      </c>
      <c r="E20" s="237" t="b">
        <f>ROUND('T1'!F18,$D$20)=ROUND('T1'!F31,$D$20)</f>
        <v>1</v>
      </c>
      <c r="F20" s="237" t="b">
        <f>ROUND('T1'!G18,$D$20)=ROUND('T1'!G31,$D$20)</f>
        <v>1</v>
      </c>
      <c r="G20" s="237" t="b">
        <f>ROUND('T1'!H18,$D$20)=ROUND('T1'!H31,$D$20)</f>
        <v>1</v>
      </c>
      <c r="H20" s="237" t="b">
        <f>ROUND('T1'!I18,$D$20)=ROUND('T1'!I31,$D$20)</f>
        <v>1</v>
      </c>
      <c r="I20" s="1234" t="b">
        <f>ROUND('T1'!J18,$D$20)=ROUND('T1'!J31,$D$20)</f>
        <v>1</v>
      </c>
      <c r="J20" s="1234" t="b">
        <f>ROUND('T1'!K18,$D$20)=ROUND('T1'!K31,$D$20)</f>
        <v>1</v>
      </c>
      <c r="K20" s="237" t="b">
        <f>ROUND('T1'!L18,$D$20)=ROUND('T1'!L31,$D$20)</f>
        <v>1</v>
      </c>
      <c r="L20" s="237" t="b">
        <f>ROUND('T1'!M18,$D$20)=ROUND('T1'!M31,$D$20)</f>
        <v>1</v>
      </c>
      <c r="M20" s="237" t="b">
        <f>ROUND('T1'!N18,$D$20)=ROUND('T1'!N31,$D$20)</f>
        <v>1</v>
      </c>
      <c r="N20" s="237" t="b">
        <f>ROUND('T1'!O18,$D$20)=ROUND('T1'!O31,$D$20)</f>
        <v>1</v>
      </c>
      <c r="O20" s="232"/>
      <c r="P20" s="217"/>
    </row>
    <row r="21" spans="1:32" s="243" customFormat="1" ht="12" customHeight="1" outlineLevel="1">
      <c r="A21" s="239"/>
      <c r="B21" s="240"/>
      <c r="C21" s="241" t="s">
        <v>81</v>
      </c>
      <c r="D21" s="244"/>
      <c r="E21" s="1190">
        <f>ROUND('T1'!F18,$D$20)</f>
        <v>4310296.4309999999</v>
      </c>
      <c r="F21" s="1190">
        <f>ROUND('T1'!G18,$D$20)</f>
        <v>4895199.7170000002</v>
      </c>
      <c r="G21" s="1190">
        <f>ROUND('T1'!H18,$D$20)</f>
        <v>5177203.6859999998</v>
      </c>
      <c r="H21" s="1190">
        <f>ROUND('T1'!I18,$D$20)</f>
        <v>6005563.7259999998</v>
      </c>
      <c r="I21" s="1235">
        <f>ROUND('T1'!J18,$D$20)</f>
        <v>6391016.5619999999</v>
      </c>
      <c r="J21" s="1235">
        <f>ROUND('T1'!K18,$D$20)</f>
        <v>8067687.892</v>
      </c>
      <c r="K21" s="1190">
        <f>ROUND('T1'!L18,$D$20)</f>
        <v>9330850.4079999998</v>
      </c>
      <c r="L21" s="1190">
        <f>ROUND('T1'!M18,$D$20)</f>
        <v>11077881.051000001</v>
      </c>
      <c r="M21" s="1190">
        <f>ROUND('T1'!N18,$D$20)</f>
        <v>12319129.57</v>
      </c>
      <c r="N21" s="1190">
        <f>ROUND('T1'!O18,$D$20)</f>
        <v>12605339.014</v>
      </c>
      <c r="O21" s="232"/>
      <c r="P21" s="217"/>
      <c r="Q21" s="238"/>
      <c r="R21" s="238"/>
      <c r="S21" s="238"/>
      <c r="T21" s="238"/>
      <c r="U21" s="238"/>
      <c r="V21" s="238"/>
      <c r="W21" s="238"/>
    </row>
    <row r="22" spans="1:32" s="243" customFormat="1" ht="12" customHeight="1" outlineLevel="1">
      <c r="A22" s="239"/>
      <c r="B22" s="240"/>
      <c r="C22" s="241" t="s">
        <v>86</v>
      </c>
      <c r="D22" s="244"/>
      <c r="E22" s="1190">
        <f>ROUND('T1'!F31,$D$20)</f>
        <v>4310296.4309999999</v>
      </c>
      <c r="F22" s="1190">
        <f>ROUND('T1'!G31,$D$20)</f>
        <v>4895199.7170000002</v>
      </c>
      <c r="G22" s="1190">
        <f>ROUND('T1'!H31,$D$20)</f>
        <v>5177203.6859999998</v>
      </c>
      <c r="H22" s="1190">
        <f>ROUND('T1'!I31,$D$20)</f>
        <v>6005563.7259999998</v>
      </c>
      <c r="I22" s="1235">
        <f>ROUND('T1'!J31,$D$20)</f>
        <v>6391016.5619999999</v>
      </c>
      <c r="J22" s="1235">
        <f>ROUND('T1'!K31,$D$20)</f>
        <v>8067687.892</v>
      </c>
      <c r="K22" s="1190">
        <f>ROUND('T1'!L31,$D$20)</f>
        <v>9330850.4079999998</v>
      </c>
      <c r="L22" s="1190">
        <f>ROUND('T1'!M31,$D$20)</f>
        <v>11077881.051000001</v>
      </c>
      <c r="M22" s="1190">
        <f>ROUND('T1'!N31,$D$20)</f>
        <v>12319129.57</v>
      </c>
      <c r="N22" s="1190">
        <f>ROUND('T1'!O31,$D$20)</f>
        <v>12605339.014</v>
      </c>
      <c r="O22" s="232"/>
      <c r="P22" s="217"/>
      <c r="Q22" s="238"/>
      <c r="R22" s="238"/>
      <c r="S22" s="238"/>
      <c r="T22" s="238"/>
      <c r="U22" s="238"/>
      <c r="V22" s="238"/>
      <c r="W22" s="238"/>
    </row>
    <row r="23" spans="1:32" s="238" customFormat="1" ht="11.45" customHeight="1">
      <c r="A23" s="233" t="s">
        <v>145</v>
      </c>
      <c r="B23" s="234" t="s">
        <v>111</v>
      </c>
      <c r="C23" s="235" t="s">
        <v>140</v>
      </c>
      <c r="D23" s="236">
        <v>3</v>
      </c>
      <c r="H23" s="237" t="b">
        <f>'T1'!I64&gt;=0</f>
        <v>1</v>
      </c>
      <c r="I23" s="237" t="b">
        <f>'T1'!J64&gt;=0</f>
        <v>1</v>
      </c>
      <c r="J23" s="237" t="b">
        <f>'T1'!K64&gt;=0</f>
        <v>1</v>
      </c>
      <c r="K23" s="237" t="b">
        <f>'T1'!L64&gt;=0</f>
        <v>1</v>
      </c>
      <c r="L23" s="237" t="b">
        <f>'T1'!M64&gt;=0</f>
        <v>1</v>
      </c>
      <c r="M23" s="237" t="b">
        <f>'T1'!N64&gt;=0</f>
        <v>1</v>
      </c>
      <c r="N23" s="237" t="b">
        <f>'T1'!O64&gt;=0</f>
        <v>1</v>
      </c>
      <c r="O23" s="232"/>
      <c r="P23" s="217"/>
    </row>
    <row r="24" spans="1:32" s="243" customFormat="1" ht="12" customHeight="1" outlineLevel="1">
      <c r="A24" s="268"/>
      <c r="B24" s="240"/>
      <c r="C24" s="241" t="s">
        <v>146</v>
      </c>
      <c r="D24" s="244"/>
      <c r="E24" s="238"/>
      <c r="F24" s="238"/>
      <c r="G24" s="238"/>
      <c r="H24" s="254">
        <f>'T1'!I64</f>
        <v>2.9000000000000001E-2</v>
      </c>
      <c r="I24" s="254">
        <f>'T1'!J64</f>
        <v>3.1E-2</v>
      </c>
      <c r="J24" s="254">
        <f>'T1'!K64</f>
        <v>3.1E-2</v>
      </c>
      <c r="K24" s="254">
        <f>'T1'!L64</f>
        <v>0.03</v>
      </c>
      <c r="L24" s="254">
        <f>'T1'!M64</f>
        <v>0.03</v>
      </c>
      <c r="M24" s="254">
        <f>'T1'!N64</f>
        <v>0.03</v>
      </c>
      <c r="N24" s="254">
        <f>'T1'!O64</f>
        <v>0.03</v>
      </c>
      <c r="O24" s="232"/>
      <c r="P24" s="217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/>
      <c r="AC24" s="238"/>
      <c r="AD24" s="238"/>
      <c r="AE24" s="238"/>
      <c r="AF24" s="238"/>
    </row>
    <row r="25" spans="1:32" s="238" customFormat="1" ht="12" customHeight="1">
      <c r="A25" s="233" t="s">
        <v>90</v>
      </c>
      <c r="B25" s="234" t="s">
        <v>91</v>
      </c>
      <c r="C25" s="235" t="s">
        <v>137</v>
      </c>
      <c r="D25" s="236">
        <v>2</v>
      </c>
      <c r="F25" s="237" t="b">
        <f>ROUND('T1'!F65*(1+'T1'!G64),$D$25)=ROUND('T1'!G65,$D$25)</f>
        <v>1</v>
      </c>
      <c r="G25" s="237" t="b">
        <f>ROUND('T1'!G65*(1+'T1'!H64),$D$25)=ROUND('T1'!H65,$D$25)</f>
        <v>1</v>
      </c>
      <c r="H25" s="237" t="b">
        <f>ROUND('T1'!H65*(1+'T1'!I64),$D$25)=ROUND('T1'!I65,$D$25)</f>
        <v>1</v>
      </c>
      <c r="I25" s="237" t="b">
        <f>ROUND('T1'!I65*(1+'T1'!J64),$D$25)=ROUND('T1'!J65,$D$25)</f>
        <v>1</v>
      </c>
      <c r="J25" s="237" t="b">
        <f>ROUND('T1'!J65*(1+'T1'!K64),$D$25)=ROUND('T1'!K65,$D$25)</f>
        <v>1</v>
      </c>
      <c r="K25" s="237" t="b">
        <f>ROUND('T1'!K65*(1+'T1'!L64),$D$25)=ROUND('T1'!L65,$D$25)</f>
        <v>1</v>
      </c>
      <c r="L25" s="237" t="b">
        <f>ROUND('T1'!L65*(1+'T1'!M64),$D$25)=ROUND('T1'!M65,$D$25)</f>
        <v>1</v>
      </c>
      <c r="M25" s="237" t="b">
        <f>ROUND('T1'!M65*(1+'T1'!N64),$D$25)=ROUND('T1'!N65,$D$25)</f>
        <v>1</v>
      </c>
      <c r="N25" s="237" t="b">
        <f>ROUND('T1'!N65*(1+'T1'!O64),$D$25)=ROUND('T1'!O65,$D$25)</f>
        <v>1</v>
      </c>
      <c r="O25" s="232"/>
      <c r="P25" s="217"/>
    </row>
    <row r="26" spans="1:32" s="243" customFormat="1" ht="12" customHeight="1" outlineLevel="1">
      <c r="A26" s="239"/>
      <c r="B26" s="240"/>
      <c r="C26" s="241" t="s">
        <v>92</v>
      </c>
      <c r="D26" s="244"/>
      <c r="E26" s="238"/>
      <c r="F26" s="1189">
        <f>ROUND('T1'!F65*(1+'T1'!G64),$D$25)</f>
        <v>97.66</v>
      </c>
      <c r="G26" s="1189">
        <f>ROUND('T1'!G65*(1+'T1'!H64),$D$25)</f>
        <v>100</v>
      </c>
      <c r="H26" s="1189">
        <f>ROUND('T1'!H65*(1+'T1'!I64),$D$25)</f>
        <v>102.9</v>
      </c>
      <c r="I26" s="1189">
        <f>ROUND('T1'!I65*(1+'T1'!J64),$D$25)</f>
        <v>106.09</v>
      </c>
      <c r="J26" s="1189">
        <f>ROUND('T1'!J65*(1+'T1'!K64),$D$25)</f>
        <v>109.38</v>
      </c>
      <c r="K26" s="1189">
        <f>ROUND('T1'!K65*(1+'T1'!L64),$D$25)</f>
        <v>112.66</v>
      </c>
      <c r="L26" s="1189">
        <f>ROUND('T1'!L65*(1+'T1'!M64),$D$25)</f>
        <v>116.04</v>
      </c>
      <c r="M26" s="1189">
        <f>ROUND('T1'!M65*(1+'T1'!N64),$D$25)</f>
        <v>119.52</v>
      </c>
      <c r="N26" s="1189">
        <f>ROUND('T1'!N65*(1+'T1'!O64),$D$25)</f>
        <v>123.11</v>
      </c>
      <c r="O26" s="232"/>
      <c r="P26" s="217"/>
      <c r="Q26" s="238"/>
      <c r="R26" s="238"/>
      <c r="S26" s="238"/>
      <c r="T26" s="238"/>
      <c r="U26" s="238"/>
      <c r="V26" s="238"/>
      <c r="W26" s="238"/>
    </row>
    <row r="27" spans="1:32" s="243" customFormat="1" ht="12" customHeight="1" outlineLevel="1">
      <c r="A27" s="239"/>
      <c r="B27" s="240"/>
      <c r="C27" s="241" t="s">
        <v>93</v>
      </c>
      <c r="D27" s="244"/>
      <c r="E27" s="238"/>
      <c r="F27" s="1189">
        <f>ROUND('T1'!G65,$D$25)</f>
        <v>97.66</v>
      </c>
      <c r="G27" s="1189">
        <f>ROUND('T1'!H65,$D$25)</f>
        <v>100</v>
      </c>
      <c r="H27" s="1189">
        <f>ROUND('T1'!I65,$D$25)</f>
        <v>102.9</v>
      </c>
      <c r="I27" s="1189">
        <f>ROUND('T1'!J65,$D$25)</f>
        <v>106.09</v>
      </c>
      <c r="J27" s="1189">
        <f>ROUND('T1'!K65,$D$25)</f>
        <v>109.38</v>
      </c>
      <c r="K27" s="1189">
        <f>ROUND('T1'!L65,$D$25)</f>
        <v>112.66</v>
      </c>
      <c r="L27" s="1189">
        <f>ROUND('T1'!M65,$D$25)</f>
        <v>116.04</v>
      </c>
      <c r="M27" s="1189">
        <f>ROUND('T1'!N65,$D$25)</f>
        <v>119.52</v>
      </c>
      <c r="N27" s="1189">
        <f>ROUND('T1'!O65,$D$25)</f>
        <v>123.11</v>
      </c>
      <c r="O27" s="232"/>
      <c r="P27" s="217"/>
    </row>
    <row r="28" spans="1:32" s="238" customFormat="1" ht="12" customHeight="1">
      <c r="A28" s="233" t="s">
        <v>97</v>
      </c>
      <c r="B28" s="234" t="s">
        <v>98</v>
      </c>
      <c r="C28" s="235" t="s">
        <v>139</v>
      </c>
      <c r="D28" s="236">
        <v>2</v>
      </c>
      <c r="E28" s="237" t="b">
        <f>ROUND(('T1'!F66/'T1'!F68),$D$28)=ROUND('T1'!F70,$D$28)</f>
        <v>1</v>
      </c>
      <c r="F28" s="237" t="b">
        <f>ROUND(('T1'!G66/'T1'!G68),$D$28)=ROUND('T1'!G70,$D$28)</f>
        <v>1</v>
      </c>
      <c r="G28" s="237" t="b">
        <f>ROUND(('T1'!H66/'T1'!H68),$D$28)=ROUND('T1'!H70,$D$28)</f>
        <v>1</v>
      </c>
      <c r="H28" s="237" t="b">
        <f>ROUND(('T1'!I66/'T1'!I68),$D$28)=ROUND('T1'!I70,$D$28)</f>
        <v>1</v>
      </c>
      <c r="I28" s="237" t="b">
        <f>ROUND(('T1'!J66/'T1'!J68),$D$28)=ROUND('T1'!J70,$D$28)</f>
        <v>1</v>
      </c>
      <c r="J28" s="237" t="b">
        <f>ROUND(('T1'!K66/'T1'!K68),$D$28)=ROUND('T1'!K70,$D$28)</f>
        <v>1</v>
      </c>
      <c r="K28" s="237" t="b">
        <f>ROUND(('T1'!L66/'T1'!L68),$D$28)=ROUND('T1'!L70,$D$28)</f>
        <v>1</v>
      </c>
      <c r="L28" s="237" t="b">
        <f>ROUND(('T1'!M66/'T1'!M68),$D$28)=ROUND('T1'!M70,$D$28)</f>
        <v>1</v>
      </c>
      <c r="M28" s="237" t="b">
        <f>ROUND(('T1'!N66/'T1'!N68),$D$28)=ROUND('T1'!N70,$D$28)</f>
        <v>1</v>
      </c>
      <c r="N28" s="237" t="b">
        <f>ROUND(('T1'!O66/'T1'!O68),$D$28)=ROUND('T1'!O70,$D$28)</f>
        <v>1</v>
      </c>
      <c r="O28" s="232"/>
      <c r="P28" s="217"/>
    </row>
    <row r="29" spans="1:32" s="243" customFormat="1" ht="12" customHeight="1" outlineLevel="1">
      <c r="A29" s="239"/>
      <c r="B29" s="240"/>
      <c r="C29" s="241" t="s">
        <v>99</v>
      </c>
      <c r="D29" s="244"/>
      <c r="E29" s="1189">
        <f>ROUND(('T1'!F66/'T1'!F68),$D$28)</f>
        <v>79838.02</v>
      </c>
      <c r="F29" s="1189">
        <f>ROUND(('T1'!G66/'T1'!G68),$D$28)</f>
        <v>84472.12</v>
      </c>
      <c r="G29" s="1189">
        <f>ROUND(('T1'!H66/'T1'!H68),$D$28)</f>
        <v>80926.679999999993</v>
      </c>
      <c r="H29" s="1189">
        <f>ROUND(('T1'!I66/'T1'!I68),$D$28)</f>
        <v>80166.62</v>
      </c>
      <c r="I29" s="1189">
        <f>ROUND(('T1'!J66/'T1'!J68),$D$28)</f>
        <v>82184.800000000003</v>
      </c>
      <c r="J29" s="1189">
        <f>ROUND(('T1'!K66/'T1'!K68),$D$28)</f>
        <v>88243.839999999997</v>
      </c>
      <c r="K29" s="1189">
        <f>ROUND(('T1'!L66/'T1'!L68),$D$28)</f>
        <v>94401.77</v>
      </c>
      <c r="L29" s="1189">
        <f>ROUND(('T1'!M66/'T1'!M68),$D$28)</f>
        <v>101151.43</v>
      </c>
      <c r="M29" s="1189">
        <f>ROUND(('T1'!N66/'T1'!N68),$D$28)</f>
        <v>105454.55</v>
      </c>
      <c r="N29" s="1189">
        <f>ROUND(('T1'!O66/'T1'!O68),$D$28)</f>
        <v>102267.44</v>
      </c>
      <c r="O29" s="232"/>
      <c r="P29" s="217"/>
    </row>
    <row r="30" spans="1:32" s="243" customFormat="1" ht="12" customHeight="1" outlineLevel="1">
      <c r="A30" s="239"/>
      <c r="B30" s="240"/>
      <c r="C30" s="241" t="s">
        <v>100</v>
      </c>
      <c r="D30" s="244"/>
      <c r="E30" s="1189">
        <f>ROUND('T1'!F70,$D$28)</f>
        <v>79838.02</v>
      </c>
      <c r="F30" s="1189">
        <f>ROUND('T1'!G70,$D$28)</f>
        <v>84472.12</v>
      </c>
      <c r="G30" s="1189">
        <f>ROUND('T1'!H70,$D$28)</f>
        <v>80926.679999999993</v>
      </c>
      <c r="H30" s="1189">
        <f>ROUND('T1'!I70,$D$28)</f>
        <v>80166.62</v>
      </c>
      <c r="I30" s="1189">
        <f>ROUND('T1'!J70,$D$28)</f>
        <v>82184.800000000003</v>
      </c>
      <c r="J30" s="1189">
        <f>ROUND('T1'!K70,$D$28)</f>
        <v>88243.839999999997</v>
      </c>
      <c r="K30" s="1189">
        <f>ROUND('T1'!L70,$D$28)</f>
        <v>94401.77</v>
      </c>
      <c r="L30" s="1189">
        <f>ROUND('T1'!M70,$D$28)</f>
        <v>101151.43</v>
      </c>
      <c r="M30" s="1189">
        <f>ROUND('T1'!N70,$D$28)</f>
        <v>105454.55</v>
      </c>
      <c r="N30" s="1189">
        <f>ROUND('T1'!O70,$D$28)</f>
        <v>102267.44</v>
      </c>
      <c r="O30" s="232"/>
      <c r="P30" s="217"/>
    </row>
    <row r="31" spans="1:32" s="238" customFormat="1" ht="12" customHeight="1">
      <c r="A31" s="233" t="s">
        <v>101</v>
      </c>
      <c r="B31" s="234" t="s">
        <v>74</v>
      </c>
      <c r="C31" s="235" t="s">
        <v>102</v>
      </c>
      <c r="D31" s="236">
        <v>3</v>
      </c>
      <c r="E31" s="237" t="b">
        <f>ROUND('T1'!F61,$D$31)=ROUND('T1'!F18-'T1'!F60,$D$31)</f>
        <v>1</v>
      </c>
      <c r="F31" s="237" t="b">
        <f>ROUND('T1'!G61,$D$31)=ROUND('T1'!G18-'T1'!G60,$D$31)</f>
        <v>1</v>
      </c>
      <c r="G31" s="237" t="b">
        <f>ROUND('T1'!H61,$D$31)=ROUND('T1'!H18-'T1'!H60,$D$31)</f>
        <v>1</v>
      </c>
      <c r="H31" s="237" t="b">
        <f>ROUND('T1'!I61,$D$31)=ROUND('T1'!I18-'T1'!I60,$D$31)</f>
        <v>1</v>
      </c>
      <c r="I31" s="237" t="b">
        <f>ROUND('T1'!J61,$D$31)=ROUND('T1'!J18-'T1'!J60,$D$31)</f>
        <v>1</v>
      </c>
      <c r="J31" s="237" t="b">
        <f>ROUND('T1'!K61,$D$31)=ROUND('T1'!K18-'T1'!K60,$D$31)</f>
        <v>1</v>
      </c>
      <c r="K31" s="237" t="b">
        <f>ROUND('T1'!L61,$D$31)=ROUND('T1'!L18-'T1'!L60,$D$31)</f>
        <v>1</v>
      </c>
      <c r="L31" s="237" t="b">
        <f>ROUND('T1'!M61,$D$31)=ROUND('T1'!M18-'T1'!M60,$D$31)</f>
        <v>1</v>
      </c>
      <c r="M31" s="237" t="b">
        <f>ROUND('T1'!N61,$D$31)=ROUND('T1'!N18-'T1'!N60,$D$31)</f>
        <v>1</v>
      </c>
      <c r="N31" s="237" t="b">
        <f>ROUND('T1'!O61,$D$31)=ROUND('T1'!O18-'T1'!O60,$D$31)</f>
        <v>1</v>
      </c>
      <c r="O31" s="232"/>
      <c r="P31" s="217"/>
    </row>
    <row r="32" spans="1:32" s="243" customFormat="1" ht="12" customHeight="1" outlineLevel="1">
      <c r="A32" s="239"/>
      <c r="B32" s="240"/>
      <c r="C32" s="241" t="s">
        <v>103</v>
      </c>
      <c r="D32" s="244"/>
      <c r="E32" s="1190">
        <f>ROUND('T1'!F61,$D$31)</f>
        <v>4310296.4309999999</v>
      </c>
      <c r="F32" s="1190">
        <f>ROUND('T1'!G61,$D$31)</f>
        <v>4895199.7170000002</v>
      </c>
      <c r="G32" s="1190">
        <f>ROUND('T1'!H61,$D$31)</f>
        <v>5177203.6859999998</v>
      </c>
      <c r="H32" s="1190">
        <f>ROUND('T1'!I61,$D$31)</f>
        <v>6005563.7259999998</v>
      </c>
      <c r="I32" s="1190">
        <f>ROUND('T1'!J61,$D$31)</f>
        <v>6391016.5619999999</v>
      </c>
      <c r="J32" s="1190">
        <f>ROUND('T1'!K61,$D$31)</f>
        <v>8067687.892</v>
      </c>
      <c r="K32" s="1190">
        <f>ROUND('T1'!L61,$D$31)</f>
        <v>9330850.4079999998</v>
      </c>
      <c r="L32" s="1190">
        <f>ROUND('T1'!M61,$D$31)</f>
        <v>11077881.051000001</v>
      </c>
      <c r="M32" s="1190">
        <f>ROUND('T1'!N61,$D$31)</f>
        <v>12319129.57</v>
      </c>
      <c r="N32" s="1190">
        <f>ROUND('T1'!O61,$D$31)</f>
        <v>12605339.014</v>
      </c>
      <c r="O32" s="232"/>
      <c r="P32" s="217"/>
    </row>
    <row r="33" spans="1:25" s="243" customFormat="1" ht="12" customHeight="1" outlineLevel="1">
      <c r="A33" s="239"/>
      <c r="B33" s="240"/>
      <c r="C33" s="241" t="s">
        <v>104</v>
      </c>
      <c r="D33" s="244"/>
      <c r="E33" s="1190">
        <f>ROUND('T1'!F18-'T1'!F60,$D$31)</f>
        <v>4310296.4309999999</v>
      </c>
      <c r="F33" s="1190">
        <f>ROUND('T1'!G18-'T1'!G60,$D$31)</f>
        <v>4895199.7170000002</v>
      </c>
      <c r="G33" s="1190">
        <f>ROUND('T1'!H18-'T1'!H60,$D$31)</f>
        <v>5177203.6859999998</v>
      </c>
      <c r="H33" s="1190">
        <f>ROUND('T1'!I18-'T1'!I60,$D$31)</f>
        <v>6005563.7259999998</v>
      </c>
      <c r="I33" s="1190">
        <f>ROUND('T1'!J18-'T1'!J60,$D$31)</f>
        <v>6391016.5619999999</v>
      </c>
      <c r="J33" s="1190">
        <f>ROUND('T1'!K18-'T1'!K60,$D$31)</f>
        <v>8067687.892</v>
      </c>
      <c r="K33" s="1190">
        <f>ROUND('T1'!L18-'T1'!L60,$D$31)</f>
        <v>9330850.4079999998</v>
      </c>
      <c r="L33" s="1190">
        <f>ROUND('T1'!M18-'T1'!M60,$D$31)</f>
        <v>11077881.051000001</v>
      </c>
      <c r="M33" s="1190">
        <f>ROUND('T1'!N18-'T1'!N60,$D$31)</f>
        <v>12319129.57</v>
      </c>
      <c r="N33" s="1190">
        <f>ROUND('T1'!O18-'T1'!O60,$D$31)</f>
        <v>12605339.014</v>
      </c>
      <c r="O33" s="232"/>
      <c r="P33" s="217"/>
    </row>
    <row r="34" spans="1:25" s="1186" customFormat="1">
      <c r="A34" s="233" t="s">
        <v>426</v>
      </c>
      <c r="B34" s="234" t="s">
        <v>74</v>
      </c>
      <c r="C34" s="235" t="s">
        <v>429</v>
      </c>
      <c r="D34" s="1187">
        <v>3</v>
      </c>
      <c r="E34" s="237" t="b">
        <f>ROUND('T1'!F61,$D$34)=ROUND('T1 LHBP'!F61,$D$34)</f>
        <v>1</v>
      </c>
      <c r="F34" s="237" t="b">
        <f>ROUND('T1'!G61,$D$34)=ROUND('T1 LHBP'!G61,$D$34)</f>
        <v>1</v>
      </c>
      <c r="G34" s="237" t="b">
        <f>ROUND('T1'!H61,$D$34)=ROUND('T1 LHBP'!H61,$D$34)</f>
        <v>1</v>
      </c>
      <c r="H34" s="237" t="b">
        <f>ROUND('T1'!I61,$D$34)=ROUND('T1 LHBP'!I61,$D$34)</f>
        <v>1</v>
      </c>
      <c r="I34" s="237" t="b">
        <f>ROUND('T1'!J61,$D$34)=ROUND('T1 LHBP'!J61,$D$34)</f>
        <v>1</v>
      </c>
      <c r="J34" s="237" t="b">
        <f>ROUND('T1'!K61,$D$34)=ROUND('T1 LHBP'!K61,$D$34)</f>
        <v>1</v>
      </c>
      <c r="K34" s="237" t="b">
        <f>ROUND('T1'!L61,$D$34)=ROUND('T1 LHBP'!L61,$D$34)</f>
        <v>1</v>
      </c>
      <c r="L34" s="237" t="b">
        <f>ROUND('T1'!M61,$D$34)=ROUND('T1 LHBP'!M61,$D$34)</f>
        <v>1</v>
      </c>
      <c r="M34" s="237" t="b">
        <f>ROUND('T1'!N61,$D$34)=ROUND('T1 LHBP'!N61,$D$34)</f>
        <v>1</v>
      </c>
      <c r="N34" s="237" t="b">
        <f>ROUND('T1'!O61,$D$34)=ROUND('T1 LHBP'!O61,$D$34)</f>
        <v>1</v>
      </c>
      <c r="O34" s="1184"/>
      <c r="P34" s="1185"/>
      <c r="Q34" s="1185"/>
      <c r="R34" s="1185"/>
      <c r="S34" s="1185"/>
      <c r="T34" s="1185"/>
      <c r="U34" s="1185"/>
      <c r="V34" s="1185"/>
      <c r="W34" s="1185"/>
      <c r="X34" s="1185"/>
      <c r="Y34" s="1185"/>
    </row>
    <row r="35" spans="1:25" s="1186" customFormat="1" outlineLevel="1">
      <c r="A35" s="239"/>
      <c r="B35" s="240"/>
      <c r="C35" s="241" t="s">
        <v>427</v>
      </c>
      <c r="D35" s="1188"/>
      <c r="E35" s="1190">
        <f>ROUND('T1'!F61,$D$34)</f>
        <v>4310296.4309999999</v>
      </c>
      <c r="F35" s="1190">
        <f>ROUND('T1'!G61,$D$34)</f>
        <v>4895199.7170000002</v>
      </c>
      <c r="G35" s="1190">
        <f>ROUND('T1'!H61,$D$34)</f>
        <v>5177203.6859999998</v>
      </c>
      <c r="H35" s="1190">
        <f>ROUND('T1'!I61,$D$34)</f>
        <v>6005563.7259999998</v>
      </c>
      <c r="I35" s="1190">
        <f>ROUND('T1'!J61,$D$34)</f>
        <v>6391016.5619999999</v>
      </c>
      <c r="J35" s="1190">
        <f>ROUND('T1'!K61,$D$34)</f>
        <v>8067687.892</v>
      </c>
      <c r="K35" s="1190">
        <f>ROUND('T1'!L61,$D$34)</f>
        <v>9330850.4079999998</v>
      </c>
      <c r="L35" s="1190">
        <f>ROUND('T1'!M61,$D$34)</f>
        <v>11077881.051000001</v>
      </c>
      <c r="M35" s="1190">
        <f>ROUND('T1'!N61,$D$34)</f>
        <v>12319129.57</v>
      </c>
      <c r="N35" s="1190">
        <f>ROUND('T1'!O61,$D$34)</f>
        <v>12605339.014</v>
      </c>
      <c r="O35" s="1184"/>
      <c r="P35" s="1185"/>
      <c r="Q35" s="1185"/>
      <c r="R35" s="1185"/>
      <c r="S35" s="1185"/>
      <c r="T35" s="1185"/>
      <c r="U35" s="1185"/>
      <c r="V35" s="1185"/>
      <c r="W35" s="1185"/>
      <c r="X35" s="1185"/>
      <c r="Y35" s="1185"/>
    </row>
    <row r="36" spans="1:25" s="1186" customFormat="1" outlineLevel="1">
      <c r="A36" s="239"/>
      <c r="B36" s="240"/>
      <c r="C36" s="241" t="s">
        <v>436</v>
      </c>
      <c r="D36" s="1188"/>
      <c r="E36" s="1190">
        <f>ROUND('T1 LHBP'!F61,$D$34)</f>
        <v>4310296.4309999999</v>
      </c>
      <c r="F36" s="1190">
        <f>ROUND('T1 LHBP'!G61,$D$34)</f>
        <v>4895199.7170000002</v>
      </c>
      <c r="G36" s="1190">
        <f>ROUND('T1 LHBP'!H61,$D$34)</f>
        <v>5177203.6859999998</v>
      </c>
      <c r="H36" s="1190">
        <f>ROUND('T1 LHBP'!I61,$D$34)</f>
        <v>6005563.7259999998</v>
      </c>
      <c r="I36" s="1190">
        <f>ROUND('T1 LHBP'!J61,$D$34)</f>
        <v>6391016.5619999999</v>
      </c>
      <c r="J36" s="1190">
        <f>ROUND('T1 LHBP'!K61,$D$34)</f>
        <v>8067687.892</v>
      </c>
      <c r="K36" s="1190">
        <f>ROUND('T1 LHBP'!L61,$D$34)</f>
        <v>9330850.4079999998</v>
      </c>
      <c r="L36" s="1190">
        <f>ROUND('T1 LHBP'!M61,$D$34)</f>
        <v>11077881.051000001</v>
      </c>
      <c r="M36" s="1190">
        <f>ROUND('T1 LHBP'!N61,$D$34)</f>
        <v>12319129.57</v>
      </c>
      <c r="N36" s="1190">
        <f>ROUND('T1 LHBP'!O61,$D$34)</f>
        <v>12605339.014</v>
      </c>
      <c r="O36" s="1184"/>
      <c r="P36" s="1185"/>
      <c r="Q36" s="1185"/>
      <c r="R36" s="1185"/>
      <c r="S36" s="1185"/>
      <c r="T36" s="1185"/>
      <c r="U36" s="1185"/>
      <c r="V36" s="1185"/>
      <c r="W36" s="1185"/>
      <c r="X36" s="1185"/>
      <c r="Y36" s="1185"/>
    </row>
    <row r="37" spans="1:25" s="1186" customFormat="1">
      <c r="A37" s="233" t="s">
        <v>428</v>
      </c>
      <c r="B37" s="234" t="s">
        <v>94</v>
      </c>
      <c r="C37" s="235" t="s">
        <v>429</v>
      </c>
      <c r="D37" s="1187">
        <v>3</v>
      </c>
      <c r="E37" s="237" t="b">
        <f>ROUND('T1'!F66,$D$37)=ROUND('T1 LHBP'!F66,$D$37)</f>
        <v>1</v>
      </c>
      <c r="F37" s="237" t="b">
        <f>ROUND('T1'!G66,$D$37)=ROUND('T1 LHBP'!G66,$D$37)</f>
        <v>1</v>
      </c>
      <c r="G37" s="237" t="b">
        <f>ROUND('T1'!H66,$D$37)=ROUND('T1 LHBP'!H66,$D$37)</f>
        <v>1</v>
      </c>
      <c r="H37" s="237" t="b">
        <f>ROUND('T1'!I66,$D$37)=ROUND('T1 LHBP'!I66,$D$37)</f>
        <v>1</v>
      </c>
      <c r="I37" s="237" t="b">
        <f>ROUND('T1'!J66,$D$37)=ROUND('T1 LHBP'!J66,$D$37)</f>
        <v>1</v>
      </c>
      <c r="J37" s="237" t="b">
        <f>ROUND('T1'!K66,$D$37)=ROUND('T1 LHBP'!K66,$D$37)</f>
        <v>1</v>
      </c>
      <c r="K37" s="237" t="b">
        <f>ROUND('T1'!L66,$D$37)=ROUND('T1 LHBP'!L66,$D$37)</f>
        <v>1</v>
      </c>
      <c r="L37" s="237" t="b">
        <f>ROUND('T1'!M66,$D$37)=ROUND('T1 LHBP'!M66,$D$37)</f>
        <v>1</v>
      </c>
      <c r="M37" s="237" t="b">
        <f>ROUND('T1'!N66,$D$37)=ROUND('T1 LHBP'!N66,$D$37)</f>
        <v>1</v>
      </c>
      <c r="N37" s="237" t="b">
        <f>ROUND('T1'!O66,$D$37)=ROUND('T1 LHBP'!O66,$D$37)</f>
        <v>1</v>
      </c>
      <c r="O37" s="1184"/>
      <c r="P37" s="1185"/>
      <c r="Q37" s="1185"/>
      <c r="R37" s="1185"/>
      <c r="S37" s="1185"/>
      <c r="T37" s="1185"/>
      <c r="U37" s="1185"/>
      <c r="V37" s="1185"/>
      <c r="W37" s="1185"/>
      <c r="X37" s="1185"/>
      <c r="Y37" s="1185"/>
    </row>
    <row r="38" spans="1:25" s="1186" customFormat="1" outlineLevel="1">
      <c r="A38" s="239"/>
      <c r="B38" s="240"/>
      <c r="C38" s="241" t="s">
        <v>430</v>
      </c>
      <c r="D38" s="1188"/>
      <c r="E38" s="1190">
        <f>ROUND('T1'!F66,$D$37)</f>
        <v>4416218.4160000002</v>
      </c>
      <c r="F38" s="1190">
        <f>ROUND('T1'!G66,$D$37)</f>
        <v>4993372.8279999997</v>
      </c>
      <c r="G38" s="1190">
        <f>ROUND('T1'!H66,$D$37)</f>
        <v>5177203.6859999998</v>
      </c>
      <c r="H38" s="1190">
        <f>ROUND('T1'!I66,$D$37)</f>
        <v>5866906.9850000003</v>
      </c>
      <c r="I38" s="1190">
        <f>ROUND('T1'!J66,$D$37)</f>
        <v>6093823.8439999996</v>
      </c>
      <c r="J38" s="1190">
        <f>ROUND('T1'!K66,$D$37)</f>
        <v>7491902.0089999996</v>
      </c>
      <c r="K38" s="1190">
        <f>ROUND('T1'!L66,$D$37)</f>
        <v>8505599.7860000003</v>
      </c>
      <c r="L38" s="1190">
        <f>ROUND('T1'!M66,$D$37)</f>
        <v>9922954.8959999997</v>
      </c>
      <c r="M38" s="1190">
        <f>ROUND('T1'!N66,$D$37)</f>
        <v>10872364.164000001</v>
      </c>
      <c r="N38" s="1190">
        <f>ROUND('T1'!O66,$D$37)</f>
        <v>10911935.471000001</v>
      </c>
      <c r="O38" s="1184"/>
      <c r="P38" s="1185"/>
      <c r="Q38" s="1185"/>
      <c r="R38" s="1185"/>
      <c r="S38" s="1185"/>
      <c r="T38" s="1185"/>
      <c r="U38" s="1185"/>
      <c r="V38" s="1185"/>
      <c r="W38" s="1185"/>
      <c r="X38" s="1185"/>
      <c r="Y38" s="1185"/>
    </row>
    <row r="39" spans="1:25" s="1186" customFormat="1" outlineLevel="1">
      <c r="A39" s="239"/>
      <c r="B39" s="240"/>
      <c r="C39" s="241" t="s">
        <v>437</v>
      </c>
      <c r="D39" s="1188"/>
      <c r="E39" s="1190">
        <f>ROUND('T1 LHBP'!F66,$D$37)</f>
        <v>4416218.4160000002</v>
      </c>
      <c r="F39" s="1190">
        <f>ROUND('T1 LHBP'!G66,$D$37)</f>
        <v>4993372.8279999997</v>
      </c>
      <c r="G39" s="1190">
        <f>ROUND('T1 LHBP'!H66,$D$37)</f>
        <v>5177203.6859999998</v>
      </c>
      <c r="H39" s="1190">
        <f>ROUND('T1 LHBP'!I66,$D$37)</f>
        <v>5866906.9850000003</v>
      </c>
      <c r="I39" s="1190">
        <f>ROUND('T1 LHBP'!J66,$D$37)</f>
        <v>6093823.8439999996</v>
      </c>
      <c r="J39" s="1190">
        <f>ROUND('T1 LHBP'!K66,$D$37)</f>
        <v>7491902.0089999996</v>
      </c>
      <c r="K39" s="1190">
        <f>ROUND('T1 LHBP'!L66,$D$37)</f>
        <v>8505599.7860000003</v>
      </c>
      <c r="L39" s="1190">
        <f>ROUND('T1 LHBP'!M66,$D$37)</f>
        <v>9922954.8959999997</v>
      </c>
      <c r="M39" s="1190">
        <f>ROUND('T1 LHBP'!N66,$D$37)</f>
        <v>10872364.164000001</v>
      </c>
      <c r="N39" s="1190">
        <f>ROUND('T1 LHBP'!O66,$D$37)</f>
        <v>10911935.471000001</v>
      </c>
      <c r="O39" s="1184"/>
      <c r="P39" s="1185"/>
      <c r="Q39" s="1185"/>
      <c r="R39" s="1185"/>
      <c r="S39" s="1185"/>
      <c r="T39" s="1185"/>
      <c r="U39" s="1185"/>
      <c r="V39" s="1185"/>
      <c r="W39" s="1185"/>
      <c r="X39" s="1185"/>
      <c r="Y39" s="1185"/>
    </row>
    <row r="40" spans="1:25" s="247" customFormat="1" ht="18.75">
      <c r="A40" s="227" t="s">
        <v>71</v>
      </c>
      <c r="B40" s="228" t="s">
        <v>72</v>
      </c>
      <c r="C40" s="229" t="s">
        <v>447</v>
      </c>
      <c r="D40" s="245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32"/>
      <c r="P40" s="217"/>
    </row>
    <row r="41" spans="1:25" s="238" customFormat="1" ht="12" customHeight="1">
      <c r="A41" s="248" t="s">
        <v>78</v>
      </c>
      <c r="B41" s="234" t="s">
        <v>79</v>
      </c>
      <c r="C41" s="235" t="s">
        <v>80</v>
      </c>
      <c r="D41" s="249">
        <v>3</v>
      </c>
      <c r="E41" s="237" t="b">
        <f>ROUND('T1 ANSP HungaroControl'!F18,$D$41)=ROUND(('T1 ANSP HungaroControl'!F12+SUM('T1 ANSP HungaroControl'!F14:F17)),$D$41)</f>
        <v>1</v>
      </c>
      <c r="F41" s="237" t="b">
        <f>ROUND('T1 ANSP HungaroControl'!G18,$D$41)=ROUND(('T1 ANSP HungaroControl'!G12+SUM('T1 ANSP HungaroControl'!G14:G17)),$D$41)</f>
        <v>1</v>
      </c>
      <c r="G41" s="237" t="b">
        <f>ROUND('T1 ANSP HungaroControl'!H18,$D$41)=ROUND(('T1 ANSP HungaroControl'!H12+SUM('T1 ANSP HungaroControl'!H14:H17)),$D$41)</f>
        <v>1</v>
      </c>
      <c r="H41" s="237" t="b">
        <f>ROUND('T1 ANSP HungaroControl'!I18,$D$41)=ROUND(('T1 ANSP HungaroControl'!I12+SUM('T1 ANSP HungaroControl'!I14:I17)),$D$41)</f>
        <v>1</v>
      </c>
      <c r="I41" s="237" t="b">
        <f>ROUND('T1 ANSP HungaroControl'!J18,$D$41)=ROUND(('T1 ANSP HungaroControl'!J12+SUM('T1 ANSP HungaroControl'!J14:J17)),$D$41)</f>
        <v>1</v>
      </c>
      <c r="J41" s="237" t="b">
        <f>ROUND('T1 ANSP HungaroControl'!K18,$D$41)=ROUND(('T1 ANSP HungaroControl'!K12+SUM('T1 ANSP HungaroControl'!K14:K17)),$D$41)</f>
        <v>1</v>
      </c>
      <c r="K41" s="237" t="b">
        <f>ROUND('T1 ANSP HungaroControl'!L18,$D$41)=ROUND(('T1 ANSP HungaroControl'!L12+SUM('T1 ANSP HungaroControl'!L14:L17)),$D$41)</f>
        <v>1</v>
      </c>
      <c r="L41" s="237" t="b">
        <f>ROUND('T1 ANSP HungaroControl'!M18,$D$41)=ROUND(('T1 ANSP HungaroControl'!M12+SUM('T1 ANSP HungaroControl'!M14:M17)),$D$41)</f>
        <v>1</v>
      </c>
      <c r="M41" s="237" t="b">
        <f>ROUND('T1 ANSP HungaroControl'!N18,$D$41)=ROUND(('T1 ANSP HungaroControl'!N12+SUM('T1 ANSP HungaroControl'!N14:N17)),$D$41)</f>
        <v>1</v>
      </c>
      <c r="N41" s="237" t="b">
        <f>ROUND('T1 ANSP HungaroControl'!O18,$D$41)=ROUND(('T1 ANSP HungaroControl'!O12+SUM('T1 ANSP HungaroControl'!O14:O17)),$D$41)</f>
        <v>1</v>
      </c>
      <c r="O41" s="232"/>
      <c r="P41" s="217"/>
    </row>
    <row r="42" spans="1:25" s="243" customFormat="1" ht="12" customHeight="1" outlineLevel="1">
      <c r="A42" s="250"/>
      <c r="B42" s="251"/>
      <c r="C42" s="241" t="s">
        <v>81</v>
      </c>
      <c r="D42" s="244"/>
      <c r="E42" s="1190">
        <f>ROUND('T1 ANSP HungaroControl'!F18,$D$41)</f>
        <v>4242968.682</v>
      </c>
      <c r="F42" s="1190">
        <f>ROUND('T1 ANSP HungaroControl'!G18,$D$41)</f>
        <v>4827594.8260000004</v>
      </c>
      <c r="G42" s="1190">
        <f>ROUND('T1 ANSP HungaroControl'!H18,$D$41)</f>
        <v>5106903.1449999996</v>
      </c>
      <c r="H42" s="1190">
        <f>ROUND('T1 ANSP HungaroControl'!I18,$D$41)</f>
        <v>5935263.7259999998</v>
      </c>
      <c r="I42" s="1190">
        <f>ROUND('T1 ANSP HungaroControl'!J18,$D$41)</f>
        <v>6320716.5619999999</v>
      </c>
      <c r="J42" s="1190">
        <f>ROUND('T1 ANSP HungaroControl'!K18,$D$41)</f>
        <v>7962237.892</v>
      </c>
      <c r="K42" s="1190">
        <f>ROUND('T1 ANSP HungaroControl'!L18,$D$41)</f>
        <v>9214855.4079999998</v>
      </c>
      <c r="L42" s="1190">
        <f>ROUND('T1 ANSP HungaroControl'!M18,$D$41)</f>
        <v>10951341.051000001</v>
      </c>
      <c r="M42" s="1190">
        <f>ROUND('T1 ANSP HungaroControl'!N18,$D$41)</f>
        <v>12182044.57</v>
      </c>
      <c r="N42" s="1190">
        <f>ROUND('T1 ANSP HungaroControl'!O18,$D$41)</f>
        <v>12457709.014</v>
      </c>
      <c r="O42" s="232"/>
      <c r="P42" s="217"/>
    </row>
    <row r="43" spans="1:25" s="243" customFormat="1" ht="12" customHeight="1" outlineLevel="1">
      <c r="A43" s="250"/>
      <c r="B43" s="240"/>
      <c r="C43" s="241" t="s">
        <v>82</v>
      </c>
      <c r="D43" s="244"/>
      <c r="E43" s="1190">
        <f>ROUND(('T1 ANSP HungaroControl'!F12+SUM('T1 ANSP HungaroControl'!F14:F17)),$D$41)</f>
        <v>4242968.682</v>
      </c>
      <c r="F43" s="1190">
        <f>ROUND(('T1 ANSP HungaroControl'!G12+SUM('T1 ANSP HungaroControl'!G14:G17)),$D$41)</f>
        <v>4827594.8260000004</v>
      </c>
      <c r="G43" s="1190">
        <f>ROUND(('T1 ANSP HungaroControl'!H12+SUM('T1 ANSP HungaroControl'!H14:H17)),$D$41)</f>
        <v>5106903.1449999996</v>
      </c>
      <c r="H43" s="1190">
        <f>ROUND(('T1 ANSP HungaroControl'!I12+SUM('T1 ANSP HungaroControl'!I14:I17)),$D$41)</f>
        <v>5935263.7259999998</v>
      </c>
      <c r="I43" s="1190">
        <f>ROUND(('T1 ANSP HungaroControl'!J12+SUM('T1 ANSP HungaroControl'!J14:J17)),$D$41)</f>
        <v>6320716.5619999999</v>
      </c>
      <c r="J43" s="1190">
        <f>ROUND(('T1 ANSP HungaroControl'!K12+SUM('T1 ANSP HungaroControl'!K14:K17)),$D$41)</f>
        <v>7962237.892</v>
      </c>
      <c r="K43" s="1190">
        <f>ROUND(('T1 ANSP HungaroControl'!L12+SUM('T1 ANSP HungaroControl'!L14:L17)),$D$41)</f>
        <v>9214855.4079999998</v>
      </c>
      <c r="L43" s="1190">
        <f>ROUND(('T1 ANSP HungaroControl'!M12+SUM('T1 ANSP HungaroControl'!M14:M17)),$D$41)</f>
        <v>10951341.051000001</v>
      </c>
      <c r="M43" s="1190">
        <f>ROUND(('T1 ANSP HungaroControl'!N12+SUM('T1 ANSP HungaroControl'!N14:N17)),$D$41)</f>
        <v>12182044.57</v>
      </c>
      <c r="N43" s="1190">
        <f>ROUND(('T1 ANSP HungaroControl'!O12+SUM('T1 ANSP HungaroControl'!O14:O17)),$D$41)</f>
        <v>12457709.014</v>
      </c>
      <c r="O43" s="232"/>
      <c r="P43" s="217"/>
    </row>
    <row r="44" spans="1:25" s="238" customFormat="1" ht="12" customHeight="1">
      <c r="A44" s="248" t="s">
        <v>83</v>
      </c>
      <c r="B44" s="234" t="s">
        <v>84</v>
      </c>
      <c r="C44" s="235" t="s">
        <v>85</v>
      </c>
      <c r="D44" s="249">
        <v>3</v>
      </c>
      <c r="E44" s="237" t="b">
        <f>ROUND('T1 ANSP HungaroControl'!F31,$D$44)=ROUND(SUM('T1 ANSP HungaroControl'!F22:F30),$D$44)</f>
        <v>1</v>
      </c>
      <c r="F44" s="237" t="b">
        <f>ROUND('T1 ANSP HungaroControl'!G31,$D$44)=ROUND(SUM('T1 ANSP HungaroControl'!G22:G30),$D$44)</f>
        <v>1</v>
      </c>
      <c r="G44" s="237" t="b">
        <f>ROUND('T1 ANSP HungaroControl'!H31,$D$44)=ROUND(SUM('T1 ANSP HungaroControl'!H22:H30),$D$44)</f>
        <v>1</v>
      </c>
      <c r="H44" s="237" t="b">
        <f>ROUND('T1 ANSP HungaroControl'!I31,$D$44)=ROUND(SUM('T1 ANSP HungaroControl'!I22:I30),$D$44)</f>
        <v>1</v>
      </c>
      <c r="I44" s="237" t="b">
        <f>ROUND('T1 ANSP HungaroControl'!J31,$D$44)=ROUND(SUM('T1 ANSP HungaroControl'!J22:J30),$D$44)</f>
        <v>1</v>
      </c>
      <c r="J44" s="237" t="b">
        <f>ROUND('T1 ANSP HungaroControl'!K31,$D$44)=ROUND(SUM('T1 ANSP HungaroControl'!K22:K30),$D$44)</f>
        <v>1</v>
      </c>
      <c r="K44" s="237" t="b">
        <f>ROUND('T1 ANSP HungaroControl'!L31,$D$44)=ROUND(SUM('T1 ANSP HungaroControl'!L22:L30),$D$44)</f>
        <v>1</v>
      </c>
      <c r="L44" s="237" t="b">
        <f>ROUND('T1 ANSP HungaroControl'!M31,$D$44)=ROUND(SUM('T1 ANSP HungaroControl'!M22:M30),$D$44)</f>
        <v>1</v>
      </c>
      <c r="M44" s="237" t="b">
        <f>ROUND('T1 ANSP HungaroControl'!N31,$D$44)=ROUND(SUM('T1 ANSP HungaroControl'!N22:N30),$D$44)</f>
        <v>1</v>
      </c>
      <c r="N44" s="237" t="b">
        <f>ROUND('T1 ANSP HungaroControl'!O31,$D$44)=ROUND(SUM('T1 ANSP HungaroControl'!O22:O30),$D$44)</f>
        <v>1</v>
      </c>
      <c r="O44" s="232"/>
      <c r="P44" s="217"/>
    </row>
    <row r="45" spans="1:25" s="243" customFormat="1" ht="12" customHeight="1" outlineLevel="1">
      <c r="A45" s="250"/>
      <c r="B45" s="240"/>
      <c r="C45" s="241" t="s">
        <v>86</v>
      </c>
      <c r="D45" s="244"/>
      <c r="E45" s="1190">
        <f>ROUND('T1 ANSP HungaroControl'!F31,$D$44)</f>
        <v>4242968.682</v>
      </c>
      <c r="F45" s="1190">
        <f>ROUND('T1 ANSP HungaroControl'!G31,$D$44)</f>
        <v>4827594.8260000004</v>
      </c>
      <c r="G45" s="1190">
        <f>ROUND('T1 ANSP HungaroControl'!H31,$D$44)</f>
        <v>5106903.1449999996</v>
      </c>
      <c r="H45" s="1190">
        <f>ROUND('T1 ANSP HungaroControl'!I31,$D$44)</f>
        <v>5935263.7259999998</v>
      </c>
      <c r="I45" s="1190">
        <f>ROUND('T1 ANSP HungaroControl'!J31,$D$44)</f>
        <v>6320716.5619999999</v>
      </c>
      <c r="J45" s="1190">
        <f>ROUND('T1 ANSP HungaroControl'!K31,$D$44)</f>
        <v>7962237.892</v>
      </c>
      <c r="K45" s="1190">
        <f>ROUND('T1 ANSP HungaroControl'!L31,$D$44)</f>
        <v>9214855.4079999998</v>
      </c>
      <c r="L45" s="1190">
        <f>ROUND('T1 ANSP HungaroControl'!M31,$D$44)</f>
        <v>10951341.051000001</v>
      </c>
      <c r="M45" s="1190">
        <f>ROUND('T1 ANSP HungaroControl'!N31,$D$44)</f>
        <v>12182044.57</v>
      </c>
      <c r="N45" s="1190">
        <f>ROUND('T1 ANSP HungaroControl'!O31,$D$44)</f>
        <v>12457709.014</v>
      </c>
      <c r="O45" s="232"/>
      <c r="P45" s="217"/>
    </row>
    <row r="46" spans="1:25" s="243" customFormat="1" ht="12" customHeight="1" outlineLevel="1">
      <c r="A46" s="250"/>
      <c r="B46" s="240"/>
      <c r="C46" s="241" t="s">
        <v>87</v>
      </c>
      <c r="D46" s="244"/>
      <c r="E46" s="1190">
        <f>ROUND(SUM('T1 ANSP HungaroControl'!F22:F30),$D$44)</f>
        <v>4242968.682</v>
      </c>
      <c r="F46" s="1190">
        <f>ROUND(SUM('T1 ANSP HungaroControl'!G22:G30),$D$44)</f>
        <v>4827594.8260000004</v>
      </c>
      <c r="G46" s="1190">
        <f>ROUND(SUM('T1 ANSP HungaroControl'!H22:H30),$D$44)</f>
        <v>5106903.1449999996</v>
      </c>
      <c r="H46" s="1190">
        <f>ROUND(SUM('T1 ANSP HungaroControl'!I22:I30),$D$44)</f>
        <v>5935263.7259999998</v>
      </c>
      <c r="I46" s="1190">
        <f>ROUND(SUM('T1 ANSP HungaroControl'!J22:J30),$D$44)</f>
        <v>6320716.5619999999</v>
      </c>
      <c r="J46" s="1190">
        <f>ROUND(SUM('T1 ANSP HungaroControl'!K22:K30),$D$44)</f>
        <v>7962237.892</v>
      </c>
      <c r="K46" s="1190">
        <f>ROUND(SUM('T1 ANSP HungaroControl'!L22:L30),$D$44)</f>
        <v>9214855.4079999998</v>
      </c>
      <c r="L46" s="1190">
        <f>ROUND(SUM('T1 ANSP HungaroControl'!M22:M30),$D$44)</f>
        <v>10951341.051000001</v>
      </c>
      <c r="M46" s="1190">
        <f>ROUND(SUM('T1 ANSP HungaroControl'!N22:N30),$D$44)</f>
        <v>12182044.57</v>
      </c>
      <c r="N46" s="1190">
        <f>ROUND(SUM('T1 ANSP HungaroControl'!O22:O30),$D$44)</f>
        <v>12457709.014</v>
      </c>
      <c r="O46" s="232"/>
      <c r="P46" s="217"/>
    </row>
    <row r="47" spans="1:25" s="238" customFormat="1" ht="12" customHeight="1">
      <c r="A47" s="252" t="s">
        <v>88</v>
      </c>
      <c r="B47" s="234" t="s">
        <v>105</v>
      </c>
      <c r="C47" s="235" t="s">
        <v>89</v>
      </c>
      <c r="D47" s="249">
        <v>3</v>
      </c>
      <c r="E47" s="237" t="b">
        <f>ROUND('T1 ANSP HungaroControl'!F18,$D$47)=ROUND('T1 ANSP HungaroControl'!F31,$D$47)</f>
        <v>1</v>
      </c>
      <c r="F47" s="237" t="b">
        <f>ROUND('T1 ANSP HungaroControl'!G18,$D$47)=ROUND('T1 ANSP HungaroControl'!G31,$D$47)</f>
        <v>1</v>
      </c>
      <c r="G47" s="237" t="b">
        <f>ROUND('T1 ANSP HungaroControl'!H18,$D$47)=ROUND('T1 ANSP HungaroControl'!H31,$D$47)</f>
        <v>1</v>
      </c>
      <c r="H47" s="237" t="b">
        <f>ROUND('T1 ANSP HungaroControl'!I18,$D$47)=ROUND('T1 ANSP HungaroControl'!I31,$D$47)</f>
        <v>1</v>
      </c>
      <c r="I47" s="237" t="b">
        <f>ROUND('T1 ANSP HungaroControl'!J18,$D$47)=ROUND('T1 ANSP HungaroControl'!J31,$D$47)</f>
        <v>1</v>
      </c>
      <c r="J47" s="237" t="b">
        <f>ROUND('T1 ANSP HungaroControl'!K18,$D$47)=ROUND('T1 ANSP HungaroControl'!K31,$D$47)</f>
        <v>1</v>
      </c>
      <c r="K47" s="237" t="b">
        <f>ROUND('T1 ANSP HungaroControl'!L18,$D$47)=ROUND('T1 ANSP HungaroControl'!L31,$D$47)</f>
        <v>1</v>
      </c>
      <c r="L47" s="237" t="b">
        <f>ROUND('T1 ANSP HungaroControl'!M18,$D$47)=ROUND('T1 ANSP HungaroControl'!M31,$D$47)</f>
        <v>1</v>
      </c>
      <c r="M47" s="237" t="b">
        <f>ROUND('T1 ANSP HungaroControl'!N18,$D$47)=ROUND('T1 ANSP HungaroControl'!N31,$D$47)</f>
        <v>1</v>
      </c>
      <c r="N47" s="237" t="b">
        <f>ROUND('T1 ANSP HungaroControl'!O18,$D$47)=ROUND('T1 ANSP HungaroControl'!O31,$D$47)</f>
        <v>1</v>
      </c>
      <c r="O47" s="232"/>
      <c r="P47" s="217"/>
    </row>
    <row r="48" spans="1:25" s="243" customFormat="1" ht="12" customHeight="1" outlineLevel="1">
      <c r="A48" s="253"/>
      <c r="B48" s="240"/>
      <c r="C48" s="241" t="s">
        <v>81</v>
      </c>
      <c r="D48" s="244"/>
      <c r="E48" s="1190">
        <f>ROUND('T1 ANSP HungaroControl'!F18,$D$47)</f>
        <v>4242968.682</v>
      </c>
      <c r="F48" s="1190">
        <f>ROUND('T1 ANSP HungaroControl'!G18,$D$47)</f>
        <v>4827594.8260000004</v>
      </c>
      <c r="G48" s="1190">
        <f>ROUND('T1 ANSP HungaroControl'!H18,$D$47)</f>
        <v>5106903.1449999996</v>
      </c>
      <c r="H48" s="1190">
        <f>ROUND('T1 ANSP HungaroControl'!I18,$D$47)</f>
        <v>5935263.7259999998</v>
      </c>
      <c r="I48" s="1190">
        <f>ROUND('T1 ANSP HungaroControl'!J18,$D$47)</f>
        <v>6320716.5619999999</v>
      </c>
      <c r="J48" s="1190">
        <f>ROUND('T1 ANSP HungaroControl'!K18,$D$47)</f>
        <v>7962237.892</v>
      </c>
      <c r="K48" s="1190">
        <f>ROUND('T1 ANSP HungaroControl'!L18,$D$47)</f>
        <v>9214855.4079999998</v>
      </c>
      <c r="L48" s="1190">
        <f>ROUND('T1 ANSP HungaroControl'!M18,$D$47)</f>
        <v>10951341.051000001</v>
      </c>
      <c r="M48" s="1190">
        <f>ROUND('T1 ANSP HungaroControl'!N18,$D$47)</f>
        <v>12182044.57</v>
      </c>
      <c r="N48" s="1190">
        <f>ROUND('T1 ANSP HungaroControl'!O18,$D$47)</f>
        <v>12457709.014</v>
      </c>
      <c r="O48" s="232"/>
      <c r="P48" s="217"/>
    </row>
    <row r="49" spans="1:16" s="243" customFormat="1" ht="12" customHeight="1" outlineLevel="1">
      <c r="A49" s="253"/>
      <c r="B49" s="240"/>
      <c r="C49" s="241" t="s">
        <v>86</v>
      </c>
      <c r="D49" s="244"/>
      <c r="E49" s="1190">
        <f>ROUND('T1 ANSP HungaroControl'!F31,$D$47)</f>
        <v>4242968.682</v>
      </c>
      <c r="F49" s="1190">
        <f>ROUND('T1 ANSP HungaroControl'!G31,$D$47)</f>
        <v>4827594.8260000004</v>
      </c>
      <c r="G49" s="1190">
        <f>ROUND('T1 ANSP HungaroControl'!H31,$D$47)</f>
        <v>5106903.1449999996</v>
      </c>
      <c r="H49" s="1190">
        <f>ROUND('T1 ANSP HungaroControl'!I31,$D$47)</f>
        <v>5935263.7259999998</v>
      </c>
      <c r="I49" s="1190">
        <f>ROUND('T1 ANSP HungaroControl'!J31,$D$47)</f>
        <v>6320716.5619999999</v>
      </c>
      <c r="J49" s="1190">
        <f>ROUND('T1 ANSP HungaroControl'!K31,$D$47)</f>
        <v>7962237.892</v>
      </c>
      <c r="K49" s="1190">
        <f>ROUND('T1 ANSP HungaroControl'!L31,$D$47)</f>
        <v>9214855.4079999998</v>
      </c>
      <c r="L49" s="1190">
        <f>ROUND('T1 ANSP HungaroControl'!M31,$D$47)</f>
        <v>10951341.051000001</v>
      </c>
      <c r="M49" s="1190">
        <f>ROUND('T1 ANSP HungaroControl'!N31,$D$47)</f>
        <v>12182044.57</v>
      </c>
      <c r="N49" s="1190">
        <f>ROUND('T1 ANSP HungaroControl'!O31,$D$47)</f>
        <v>12457709.014</v>
      </c>
      <c r="O49" s="232"/>
      <c r="P49" s="217"/>
    </row>
    <row r="50" spans="1:16" s="238" customFormat="1" ht="12" customHeight="1">
      <c r="A50" s="248" t="s">
        <v>90</v>
      </c>
      <c r="B50" s="234" t="s">
        <v>91</v>
      </c>
      <c r="C50" s="235" t="s">
        <v>137</v>
      </c>
      <c r="D50" s="236">
        <v>2</v>
      </c>
      <c r="F50" s="237" t="b">
        <f>ROUND('T1 ANSP HungaroControl'!F65*(1+'T1'!G64),$D$50)=ROUND('T1 ANSP HungaroControl'!G65,$D$50)</f>
        <v>1</v>
      </c>
      <c r="G50" s="237" t="b">
        <f>ROUND('T1 ANSP HungaroControl'!G65*(1+'T1'!H64),$D$50)=ROUND('T1 ANSP HungaroControl'!H65,$D$50)</f>
        <v>1</v>
      </c>
      <c r="H50" s="237" t="b">
        <f>ROUND('T1 ANSP HungaroControl'!H65*(1+'T1'!I64),$D$50)=ROUND('T1 ANSP HungaroControl'!I65,$D$50)</f>
        <v>1</v>
      </c>
      <c r="I50" s="237" t="b">
        <f>ROUND('T1 ANSP HungaroControl'!I65*(1+'T1'!J64),$D$50)=ROUND('T1 ANSP HungaroControl'!J65,$D$50)</f>
        <v>1</v>
      </c>
      <c r="J50" s="237" t="b">
        <f>ROUND('T1 ANSP HungaroControl'!J65*(1+'T1'!K64),$D$50)=ROUND('T1 ANSP HungaroControl'!K65,$D$50)</f>
        <v>1</v>
      </c>
      <c r="K50" s="237" t="b">
        <f>ROUND('T1 ANSP HungaroControl'!K65*(1+'T1'!L64),$D$50)=ROUND('T1 ANSP HungaroControl'!L65,$D$50)</f>
        <v>1</v>
      </c>
      <c r="L50" s="237" t="b">
        <f>ROUND('T1 ANSP HungaroControl'!L65*(1+'T1'!M64),$D$50)=ROUND('T1 ANSP HungaroControl'!M65,$D$50)</f>
        <v>1</v>
      </c>
      <c r="M50" s="237" t="b">
        <f>ROUND('T1 ANSP HungaroControl'!M65*(1+'T1'!N64),$D$50)=ROUND('T1 ANSP HungaroControl'!N65,$D$50)</f>
        <v>1</v>
      </c>
      <c r="N50" s="237" t="b">
        <f>ROUND('T1 ANSP HungaroControl'!N65*(1+'T1'!O64),$D$50)=ROUND('T1 ANSP HungaroControl'!O65,$D$50)</f>
        <v>1</v>
      </c>
      <c r="O50" s="232"/>
      <c r="P50" s="217"/>
    </row>
    <row r="51" spans="1:16" s="243" customFormat="1" ht="12" customHeight="1" outlineLevel="1">
      <c r="A51" s="250"/>
      <c r="B51" s="240"/>
      <c r="C51" s="241" t="s">
        <v>92</v>
      </c>
      <c r="D51" s="244"/>
      <c r="E51" s="238"/>
      <c r="F51" s="1189">
        <f>ROUND('T1 ANSP HungaroControl'!F65*(1+'T1'!G64),$D$50)</f>
        <v>97.66</v>
      </c>
      <c r="G51" s="1189">
        <f>ROUND('T1 ANSP HungaroControl'!G65*(1+'T1'!H64),$D$50)</f>
        <v>100</v>
      </c>
      <c r="H51" s="1189">
        <f>ROUND('T1 ANSP HungaroControl'!H65*(1+'T1'!I64),$D$50)</f>
        <v>102.9</v>
      </c>
      <c r="I51" s="1189">
        <f>ROUND('T1 ANSP HungaroControl'!I65*(1+'T1'!J64),$D$50)</f>
        <v>106.09</v>
      </c>
      <c r="J51" s="1189">
        <f>ROUND('T1 ANSP HungaroControl'!J65*(1+'T1'!K64),$D$50)</f>
        <v>109.38</v>
      </c>
      <c r="K51" s="1189">
        <f>ROUND('T1 ANSP HungaroControl'!K65*(1+'T1'!L64),$D$50)</f>
        <v>112.66</v>
      </c>
      <c r="L51" s="1189">
        <f>ROUND('T1 ANSP HungaroControl'!L65*(1+'T1'!M64),$D$50)</f>
        <v>116.04</v>
      </c>
      <c r="M51" s="1189">
        <f>ROUND('T1 ANSP HungaroControl'!M65*(1+'T1'!N64),$D$50)</f>
        <v>119.52</v>
      </c>
      <c r="N51" s="1189">
        <f>ROUND('T1 ANSP HungaroControl'!N65*(1+'T1'!O64),$D$50)</f>
        <v>123.11</v>
      </c>
      <c r="O51" s="232"/>
      <c r="P51" s="217"/>
    </row>
    <row r="52" spans="1:16" s="243" customFormat="1" ht="12" customHeight="1" outlineLevel="1">
      <c r="A52" s="250"/>
      <c r="B52" s="240"/>
      <c r="C52" s="241" t="s">
        <v>93</v>
      </c>
      <c r="D52" s="244"/>
      <c r="E52" s="238"/>
      <c r="F52" s="1189">
        <f>ROUND('T1 ANSP HungaroControl'!G65,$D$50)</f>
        <v>97.66</v>
      </c>
      <c r="G52" s="1189">
        <f>ROUND('T1 ANSP HungaroControl'!H65,$D$50)</f>
        <v>100</v>
      </c>
      <c r="H52" s="1189">
        <f>ROUND('T1 ANSP HungaroControl'!I65,$D$50)</f>
        <v>102.9</v>
      </c>
      <c r="I52" s="1189">
        <f>ROUND('T1 ANSP HungaroControl'!J65,$D$50)</f>
        <v>106.09</v>
      </c>
      <c r="J52" s="1189">
        <f>ROUND('T1 ANSP HungaroControl'!K65,$D$50)</f>
        <v>109.38</v>
      </c>
      <c r="K52" s="1189">
        <f>ROUND('T1 ANSP HungaroControl'!L65,$D$50)</f>
        <v>112.66</v>
      </c>
      <c r="L52" s="1189">
        <f>ROUND('T1 ANSP HungaroControl'!M65,$D$50)</f>
        <v>116.04</v>
      </c>
      <c r="M52" s="1189">
        <f>ROUND('T1 ANSP HungaroControl'!N65,$D$50)</f>
        <v>119.52</v>
      </c>
      <c r="N52" s="1189">
        <f>ROUND('T1 ANSP HungaroControl'!O65,$D$50)</f>
        <v>123.11</v>
      </c>
      <c r="O52" s="232"/>
      <c r="P52" s="217"/>
    </row>
    <row r="53" spans="1:16" s="238" customFormat="1" ht="12" customHeight="1">
      <c r="A53" s="248" t="s">
        <v>144</v>
      </c>
      <c r="B53" s="234" t="s">
        <v>94</v>
      </c>
      <c r="C53" s="235" t="s">
        <v>138</v>
      </c>
      <c r="D53" s="236">
        <v>3</v>
      </c>
      <c r="E53" s="237" t="b">
        <f>ROUND(('T1 ANSP HungaroControl'!F61-'T1 ANSP HungaroControl'!F15-'T1 ANSP HungaroControl'!F16)/('T1 ANSP HungaroControl'!F65/100)+'T1 ANSP HungaroControl'!F15+'T1 ANSP HungaroControl'!F16,$D$53)=ROUND('T1 ANSP HungaroControl'!F66,$D$53)</f>
        <v>1</v>
      </c>
      <c r="F53" s="237" t="b">
        <f>ROUND(('T1 ANSP HungaroControl'!G61-'T1 ANSP HungaroControl'!G15-'T1 ANSP HungaroControl'!G16)/('T1 ANSP HungaroControl'!G65/100)+'T1 ANSP HungaroControl'!G15+'T1 ANSP HungaroControl'!G16,$D$53)=ROUND('T1 ANSP HungaroControl'!G66,$D$53)</f>
        <v>1</v>
      </c>
      <c r="G53" s="237" t="b">
        <f>ROUND(('T1 ANSP HungaroControl'!H61-'T1 ANSP HungaroControl'!H15-'T1 ANSP HungaroControl'!H16)/('T1 ANSP HungaroControl'!H65/100)+'T1 ANSP HungaroControl'!H15+'T1 ANSP HungaroControl'!H16,$D$53)=ROUND('T1 ANSP HungaroControl'!H66,$D$53)</f>
        <v>1</v>
      </c>
      <c r="H53" s="237" t="b">
        <f>ROUND(('T1 ANSP HungaroControl'!I61-'T1 ANSP HungaroControl'!I15-'T1 ANSP HungaroControl'!I16)/('T1 ANSP HungaroControl'!I65/100)+'T1 ANSP HungaroControl'!I15+'T1 ANSP HungaroControl'!I16,$D$53)=ROUND('T1 ANSP HungaroControl'!I66,$D$53)</f>
        <v>1</v>
      </c>
      <c r="I53" s="237" t="b">
        <f>ROUND(('T1 ANSP HungaroControl'!J61-'T1 ANSP HungaroControl'!J15-'T1 ANSP HungaroControl'!J16)/('T1 ANSP HungaroControl'!J65/100)+'T1 ANSP HungaroControl'!J15+'T1 ANSP HungaroControl'!J16,$D$53)=ROUND('T1 ANSP HungaroControl'!J66,$D$53)</f>
        <v>1</v>
      </c>
      <c r="J53" s="237" t="b">
        <f>ROUND(('T1 ANSP HungaroControl'!K61-'T1 ANSP HungaroControl'!K15-'T1 ANSP HungaroControl'!K16)/('T1 ANSP HungaroControl'!K65/100)+'T1 ANSP HungaroControl'!K15+'T1 ANSP HungaroControl'!K16,$D$53)=ROUND('T1 ANSP HungaroControl'!K66,$D$53)</f>
        <v>1</v>
      </c>
      <c r="K53" s="237" t="b">
        <f>ROUND(('T1 ANSP HungaroControl'!L61-'T1 ANSP HungaroControl'!L15-'T1 ANSP HungaroControl'!L16)/('T1 ANSP HungaroControl'!L65/100)+'T1 ANSP HungaroControl'!L15+'T1 ANSP HungaroControl'!L16,$D$53)=ROUND('T1 ANSP HungaroControl'!L66,$D$53)</f>
        <v>1</v>
      </c>
      <c r="L53" s="237" t="b">
        <f>ROUND(('T1 ANSP HungaroControl'!M61-'T1 ANSP HungaroControl'!M15-'T1 ANSP HungaroControl'!M16)/('T1 ANSP HungaroControl'!M65/100)+'T1 ANSP HungaroControl'!M15+'T1 ANSP HungaroControl'!M16,$D$53)=ROUND('T1 ANSP HungaroControl'!M66,$D$53)</f>
        <v>1</v>
      </c>
      <c r="M53" s="237" t="b">
        <f>ROUND(('T1 ANSP HungaroControl'!N61-'T1 ANSP HungaroControl'!N15-'T1 ANSP HungaroControl'!N16)/('T1 ANSP HungaroControl'!N65/100)+'T1 ANSP HungaroControl'!N15+'T1 ANSP HungaroControl'!N16,$D$53)=ROUND('T1 ANSP HungaroControl'!N66,$D$53)</f>
        <v>1</v>
      </c>
      <c r="N53" s="237" t="b">
        <f>ROUND(('T1 ANSP HungaroControl'!O61-'T1 ANSP HungaroControl'!O15-'T1 ANSP HungaroControl'!O16)/('T1 ANSP HungaroControl'!O65/100)+'T1 ANSP HungaroControl'!O15+'T1 ANSP HungaroControl'!O16,$D$53)=ROUND('T1 ANSP HungaroControl'!O66,$D$53)</f>
        <v>1</v>
      </c>
      <c r="O53" s="232"/>
      <c r="P53" s="217"/>
    </row>
    <row r="54" spans="1:16" s="243" customFormat="1" ht="12" customHeight="1" outlineLevel="1">
      <c r="A54" s="250"/>
      <c r="B54" s="240"/>
      <c r="C54" s="241" t="s">
        <v>95</v>
      </c>
      <c r="D54" s="244"/>
      <c r="E54" s="1190">
        <f>ROUND(('T1 ANSP HungaroControl'!F61-'T1 ANSP HungaroControl'!F15-'T1 ANSP HungaroControl'!F16)/('T1 ANSP HungaroControl'!F65/100)+'T1 ANSP HungaroControl'!F15+'T1 ANSP HungaroControl'!F16,$D$53)</f>
        <v>4348890.6670000004</v>
      </c>
      <c r="F54" s="1190">
        <f>ROUND(('T1 ANSP HungaroControl'!G61-'T1 ANSP HungaroControl'!G15-'T1 ANSP HungaroControl'!G16)/('T1 ANSP HungaroControl'!G65/100)+'T1 ANSP HungaroControl'!G15+'T1 ANSP HungaroControl'!G16,$D$53)</f>
        <v>4925767.9369999999</v>
      </c>
      <c r="G54" s="1190">
        <f>ROUND(('T1 ANSP HungaroControl'!H61-'T1 ANSP HungaroControl'!H15-'T1 ANSP HungaroControl'!H16)/('T1 ANSP HungaroControl'!H65/100)+'T1 ANSP HungaroControl'!H15+'T1 ANSP HungaroControl'!H16,$D$53)</f>
        <v>5106903.1449999996</v>
      </c>
      <c r="H54" s="1190">
        <f>ROUND(('T1 ANSP HungaroControl'!I61-'T1 ANSP HungaroControl'!I15-'T1 ANSP HungaroControl'!I16)/('T1 ANSP HungaroControl'!I65/100)+'T1 ANSP HungaroControl'!I15+'T1 ANSP HungaroControl'!I16,$D$53)</f>
        <v>5796606.9850000003</v>
      </c>
      <c r="I54" s="1190">
        <f>ROUND(('T1 ANSP HungaroControl'!J61-'T1 ANSP HungaroControl'!J15-'T1 ANSP HungaroControl'!J16)/('T1 ANSP HungaroControl'!J65/100)+'T1 ANSP HungaroControl'!J15+'T1 ANSP HungaroControl'!J16,$D$53)</f>
        <v>6023523.8439999996</v>
      </c>
      <c r="J54" s="1190">
        <f>ROUND(('T1 ANSP HungaroControl'!K61-'T1 ANSP HungaroControl'!K15-'T1 ANSP HungaroControl'!K16)/('T1 ANSP HungaroControl'!K65/100)+'T1 ANSP HungaroControl'!K15+'T1 ANSP HungaroControl'!K16,$D$53)</f>
        <v>7386452.0089999996</v>
      </c>
      <c r="K54" s="1190">
        <f>ROUND(('T1 ANSP HungaroControl'!L61-'T1 ANSP HungaroControl'!L15-'T1 ANSP HungaroControl'!L16)/('T1 ANSP HungaroControl'!L65/100)+'T1 ANSP HungaroControl'!L15+'T1 ANSP HungaroControl'!L16,$D$53)</f>
        <v>8389604.7860000003</v>
      </c>
      <c r="L54" s="1190">
        <f>ROUND(('T1 ANSP HungaroControl'!M61-'T1 ANSP HungaroControl'!M15-'T1 ANSP HungaroControl'!M16)/('T1 ANSP HungaroControl'!M65/100)+'T1 ANSP HungaroControl'!M15+'T1 ANSP HungaroControl'!M16,$D$53)</f>
        <v>9796414.8959999997</v>
      </c>
      <c r="M54" s="1190">
        <f>ROUND(('T1 ANSP HungaroControl'!N61-'T1 ANSP HungaroControl'!N15-'T1 ANSP HungaroControl'!N16)/('T1 ANSP HungaroControl'!N65/100)+'T1 ANSP HungaroControl'!N15+'T1 ANSP HungaroControl'!N16,$D$53)</f>
        <v>10735279.164000001</v>
      </c>
      <c r="N54" s="1190">
        <f>ROUND(('T1 ANSP HungaroControl'!O61-'T1 ANSP HungaroControl'!O15-'T1 ANSP HungaroControl'!O16)/('T1 ANSP HungaroControl'!O65/100)+'T1 ANSP HungaroControl'!O15+'T1 ANSP HungaroControl'!O16,$D$53)</f>
        <v>10764305.471000001</v>
      </c>
      <c r="O54" s="232"/>
      <c r="P54" s="217"/>
    </row>
    <row r="55" spans="1:16" s="243" customFormat="1" ht="12" customHeight="1" outlineLevel="1">
      <c r="A55" s="250"/>
      <c r="B55" s="240"/>
      <c r="C55" s="241" t="s">
        <v>96</v>
      </c>
      <c r="D55" s="244"/>
      <c r="E55" s="1190">
        <f>ROUND('T1 ANSP HungaroControl'!F66,$D$53)</f>
        <v>4348890.6670000004</v>
      </c>
      <c r="F55" s="1190">
        <f>ROUND('T1 ANSP HungaroControl'!G66,$D$53)</f>
        <v>4925767.9369999999</v>
      </c>
      <c r="G55" s="1190">
        <f>ROUND('T1 ANSP HungaroControl'!H66,$D$53)</f>
        <v>5106903.1449999996</v>
      </c>
      <c r="H55" s="1190">
        <f>ROUND('T1 ANSP HungaroControl'!I66,$D$53)</f>
        <v>5796606.9850000003</v>
      </c>
      <c r="I55" s="1190">
        <f>ROUND('T1 ANSP HungaroControl'!J66,$D$53)</f>
        <v>6023523.8439999996</v>
      </c>
      <c r="J55" s="1190">
        <f>ROUND('T1 ANSP HungaroControl'!K66,$D$53)</f>
        <v>7386452.0089999996</v>
      </c>
      <c r="K55" s="1190">
        <f>ROUND('T1 ANSP HungaroControl'!L66,$D$53)</f>
        <v>8389604.7860000003</v>
      </c>
      <c r="L55" s="1190">
        <f>ROUND('T1 ANSP HungaroControl'!M66,$D$53)</f>
        <v>9796414.8959999997</v>
      </c>
      <c r="M55" s="1190">
        <f>ROUND('T1 ANSP HungaroControl'!N66,$D$53)</f>
        <v>10735279.164000001</v>
      </c>
      <c r="N55" s="1190">
        <f>ROUND('T1 ANSP HungaroControl'!O66,$D$53)</f>
        <v>10764305.471000001</v>
      </c>
      <c r="O55" s="232"/>
      <c r="P55" s="217"/>
    </row>
    <row r="56" spans="1:16" s="238" customFormat="1" ht="12" customHeight="1">
      <c r="A56" s="248" t="s">
        <v>106</v>
      </c>
      <c r="B56" s="234" t="s">
        <v>107</v>
      </c>
      <c r="C56" s="235" t="s">
        <v>108</v>
      </c>
      <c r="D56" s="244"/>
      <c r="E56" s="237" t="b">
        <f>'T1 ANSP HungaroControl'!F68='T1'!F68</f>
        <v>1</v>
      </c>
      <c r="F56" s="237" t="b">
        <f>'T1 ANSP HungaroControl'!G68='T1'!G68</f>
        <v>1</v>
      </c>
      <c r="G56" s="237" t="b">
        <f>'T1 ANSP HungaroControl'!H68='T1'!H68</f>
        <v>1</v>
      </c>
      <c r="H56" s="237" t="b">
        <f>'T1 ANSP HungaroControl'!I68='T1'!I68</f>
        <v>1</v>
      </c>
      <c r="I56" s="237" t="b">
        <f>'T1 ANSP HungaroControl'!J68='T1'!J68</f>
        <v>1</v>
      </c>
      <c r="J56" s="237" t="b">
        <f>'T1 ANSP HungaroControl'!K68='T1'!K68</f>
        <v>1</v>
      </c>
      <c r="K56" s="237" t="b">
        <f>'T1 ANSP HungaroControl'!L68='T1'!L68</f>
        <v>1</v>
      </c>
      <c r="L56" s="237" t="b">
        <f>'T1 ANSP HungaroControl'!M68='T1'!M68</f>
        <v>1</v>
      </c>
      <c r="M56" s="237" t="b">
        <f>'T1 ANSP HungaroControl'!N68='T1'!N68</f>
        <v>1</v>
      </c>
      <c r="N56" s="237" t="b">
        <f>'T1 ANSP HungaroControl'!O68='T1'!O68</f>
        <v>1</v>
      </c>
      <c r="O56" s="232"/>
      <c r="P56" s="217"/>
    </row>
    <row r="57" spans="1:16" s="243" customFormat="1" ht="12" customHeight="1" outlineLevel="1">
      <c r="A57" s="250"/>
      <c r="B57" s="240"/>
      <c r="C57" s="241" t="s">
        <v>448</v>
      </c>
      <c r="D57" s="244"/>
      <c r="E57" s="1190">
        <f>'T1 ANSP HungaroControl'!F68</f>
        <v>55.314729999999898</v>
      </c>
      <c r="F57" s="1190">
        <f>'T1 ANSP HungaroControl'!G68</f>
        <v>59.112670000000001</v>
      </c>
      <c r="G57" s="1190">
        <f>'T1 ANSP HungaroControl'!H68</f>
        <v>63.973999999999997</v>
      </c>
      <c r="H57" s="1190">
        <f>'T1 ANSP HungaroControl'!I68</f>
        <v>73.183914240999997</v>
      </c>
      <c r="I57" s="1190">
        <f>'T1 ANSP HungaroControl'!J68</f>
        <v>74.147825558609981</v>
      </c>
      <c r="J57" s="1190">
        <f>'T1 ANSP HungaroControl'!K68</f>
        <v>84.9</v>
      </c>
      <c r="K57" s="1190">
        <f>'T1 ANSP HungaroControl'!L68</f>
        <v>90.1</v>
      </c>
      <c r="L57" s="1190">
        <f>'T1 ANSP HungaroControl'!M68</f>
        <v>98.1</v>
      </c>
      <c r="M57" s="1190">
        <f>'T1 ANSP HungaroControl'!N68</f>
        <v>103.1</v>
      </c>
      <c r="N57" s="1190">
        <f>'T1 ANSP HungaroControl'!O68</f>
        <v>106.7</v>
      </c>
      <c r="O57" s="232"/>
      <c r="P57" s="217"/>
    </row>
    <row r="58" spans="1:16" s="243" customFormat="1" ht="12" customHeight="1" outlineLevel="1">
      <c r="A58" s="250"/>
      <c r="B58" s="240"/>
      <c r="C58" s="241" t="s">
        <v>109</v>
      </c>
      <c r="D58" s="244"/>
      <c r="E58" s="1190">
        <f>'T1'!F68</f>
        <v>55.314729999999898</v>
      </c>
      <c r="F58" s="1190">
        <f>'T1'!G68</f>
        <v>59.112670000000001</v>
      </c>
      <c r="G58" s="1190">
        <f>'T1'!H68</f>
        <v>63.973999999999997</v>
      </c>
      <c r="H58" s="1190">
        <f>'T1'!I68</f>
        <v>73.183914240999997</v>
      </c>
      <c r="I58" s="1190">
        <f>'T1'!J68</f>
        <v>74.147825558609981</v>
      </c>
      <c r="J58" s="1190">
        <f>'T1'!K68</f>
        <v>84.9</v>
      </c>
      <c r="K58" s="1190">
        <f>'T1'!L68</f>
        <v>90.1</v>
      </c>
      <c r="L58" s="1190">
        <f>'T1'!M68</f>
        <v>98.1</v>
      </c>
      <c r="M58" s="1190">
        <f>'T1'!N68</f>
        <v>103.1</v>
      </c>
      <c r="N58" s="1190">
        <f>'T1'!O68</f>
        <v>106.7</v>
      </c>
      <c r="O58" s="232"/>
      <c r="P58" s="217"/>
    </row>
    <row r="59" spans="1:16" s="238" customFormat="1" ht="12" customHeight="1">
      <c r="A59" s="248" t="s">
        <v>97</v>
      </c>
      <c r="B59" s="234" t="s">
        <v>98</v>
      </c>
      <c r="C59" s="235" t="s">
        <v>139</v>
      </c>
      <c r="D59" s="236">
        <v>2</v>
      </c>
      <c r="E59" s="237" t="b">
        <f>ROUND(('T1 ANSP HungaroControl'!F66/'T1 ANSP HungaroControl'!F68),$D$59)=ROUND('T1 ANSP HungaroControl'!F70,$D$59)</f>
        <v>1</v>
      </c>
      <c r="F59" s="237" t="b">
        <f>ROUND(('T1 ANSP HungaroControl'!G66/'T1 ANSP HungaroControl'!G68),$D$59)=ROUND('T1 ANSP HungaroControl'!G70,$D$59)</f>
        <v>1</v>
      </c>
      <c r="G59" s="237" t="b">
        <f>ROUND(('T1 ANSP HungaroControl'!H66/'T1 ANSP HungaroControl'!H68),$D$59)=ROUND('T1 ANSP HungaroControl'!H70,$D$59)</f>
        <v>1</v>
      </c>
      <c r="H59" s="237" t="b">
        <f>ROUND(('T1 ANSP HungaroControl'!I66/'T1 ANSP HungaroControl'!I68),$D$59)=ROUND('T1 ANSP HungaroControl'!I70,$D$59)</f>
        <v>1</v>
      </c>
      <c r="I59" s="237" t="b">
        <f>ROUND(('T1 ANSP HungaroControl'!J66/'T1 ANSP HungaroControl'!J68),$D$59)=ROUND('T1 ANSP HungaroControl'!J70,$D$59)</f>
        <v>1</v>
      </c>
      <c r="J59" s="237" t="b">
        <f>ROUND(('T1 ANSP HungaroControl'!K66/'T1 ANSP HungaroControl'!K68),$D$59)=ROUND('T1 ANSP HungaroControl'!K70,$D$59)</f>
        <v>1</v>
      </c>
      <c r="K59" s="237" t="b">
        <f>ROUND(('T1 ANSP HungaroControl'!L66/'T1 ANSP HungaroControl'!L68),$D$59)=ROUND('T1 ANSP HungaroControl'!L70,$D$59)</f>
        <v>1</v>
      </c>
      <c r="L59" s="237" t="b">
        <f>ROUND(('T1 ANSP HungaroControl'!M66/'T1 ANSP HungaroControl'!M68),$D$59)=ROUND('T1 ANSP HungaroControl'!M70,$D$59)</f>
        <v>1</v>
      </c>
      <c r="M59" s="237" t="b">
        <f>ROUND(('T1 ANSP HungaroControl'!N66/'T1 ANSP HungaroControl'!N68),$D$59)=ROUND('T1 ANSP HungaroControl'!N70,$D$59)</f>
        <v>1</v>
      </c>
      <c r="N59" s="237" t="b">
        <f>ROUND(('T1 ANSP HungaroControl'!O66/'T1 ANSP HungaroControl'!O68),$D$59)=ROUND('T1 ANSP HungaroControl'!O70,$D$59)</f>
        <v>1</v>
      </c>
      <c r="O59" s="232"/>
      <c r="P59" s="217"/>
    </row>
    <row r="60" spans="1:16" s="243" customFormat="1" ht="12" customHeight="1" outlineLevel="1">
      <c r="A60" s="250"/>
      <c r="B60" s="240"/>
      <c r="C60" s="241" t="s">
        <v>99</v>
      </c>
      <c r="D60" s="244"/>
      <c r="E60" s="1189">
        <f>ROUND(('T1 ANSP HungaroControl'!F66/'T1 ANSP HungaroControl'!F68),$D$59)</f>
        <v>78620.84</v>
      </c>
      <c r="F60" s="1189">
        <f>ROUND(('T1 ANSP HungaroControl'!G66/'T1 ANSP HungaroControl'!G68),$D$59)</f>
        <v>83328.460000000006</v>
      </c>
      <c r="G60" s="1189">
        <f>ROUND(('T1 ANSP HungaroControl'!H66/'T1 ANSP HungaroControl'!H68),$D$59)</f>
        <v>79827.789999999994</v>
      </c>
      <c r="H60" s="1189">
        <f>ROUND(('T1 ANSP HungaroControl'!I66/'T1 ANSP HungaroControl'!I68),$D$59)</f>
        <v>79206.03</v>
      </c>
      <c r="I60" s="1189">
        <f>ROUND(('T1 ANSP HungaroControl'!J66/'T1 ANSP HungaroControl'!J68),$D$59)</f>
        <v>81236.69</v>
      </c>
      <c r="J60" s="1189">
        <f>ROUND(('T1 ANSP HungaroControl'!K66/'T1 ANSP HungaroControl'!K68),$D$59)</f>
        <v>87001.79</v>
      </c>
      <c r="K60" s="1189">
        <f>ROUND(('T1 ANSP HungaroControl'!L66/'T1 ANSP HungaroControl'!L68),$D$59)</f>
        <v>93114.37</v>
      </c>
      <c r="L60" s="1189">
        <f>ROUND(('T1 ANSP HungaroControl'!M66/'T1 ANSP HungaroControl'!M68),$D$59)</f>
        <v>99861.52</v>
      </c>
      <c r="M60" s="1189">
        <f>ROUND(('T1 ANSP HungaroControl'!N66/'T1 ANSP HungaroControl'!N68),$D$59)</f>
        <v>104124.92</v>
      </c>
      <c r="N60" s="1189">
        <f>ROUND(('T1 ANSP HungaroControl'!O66/'T1 ANSP HungaroControl'!O68),$D$59)</f>
        <v>100883.84</v>
      </c>
      <c r="O60" s="232"/>
      <c r="P60" s="217"/>
    </row>
    <row r="61" spans="1:16" s="243" customFormat="1" ht="12" customHeight="1" outlineLevel="1">
      <c r="A61" s="250"/>
      <c r="B61" s="240"/>
      <c r="C61" s="241" t="s">
        <v>100</v>
      </c>
      <c r="D61" s="244"/>
      <c r="E61" s="1189">
        <f>ROUND('T1 ANSP HungaroControl'!F70,$D$59)</f>
        <v>78620.84</v>
      </c>
      <c r="F61" s="1189">
        <f>ROUND('T1 ANSP HungaroControl'!G70,$D$59)</f>
        <v>83328.460000000006</v>
      </c>
      <c r="G61" s="1189">
        <f>ROUND('T1 ANSP HungaroControl'!H70,$D$59)</f>
        <v>79827.789999999994</v>
      </c>
      <c r="H61" s="1189">
        <f>ROUND('T1 ANSP HungaroControl'!I70,$D$59)</f>
        <v>79206.03</v>
      </c>
      <c r="I61" s="1189">
        <f>ROUND('T1 ANSP HungaroControl'!J70,$D$59)</f>
        <v>81236.69</v>
      </c>
      <c r="J61" s="1189">
        <f>ROUND('T1 ANSP HungaroControl'!K70,$D$59)</f>
        <v>87001.79</v>
      </c>
      <c r="K61" s="1189">
        <f>ROUND('T1 ANSP HungaroControl'!L70,$D$59)</f>
        <v>93114.37</v>
      </c>
      <c r="L61" s="1189">
        <f>ROUND('T1 ANSP HungaroControl'!M70,$D$59)</f>
        <v>99861.52</v>
      </c>
      <c r="M61" s="1189">
        <f>ROUND('T1 ANSP HungaroControl'!N70,$D$59)</f>
        <v>104124.92</v>
      </c>
      <c r="N61" s="1189">
        <f>ROUND('T1 ANSP HungaroControl'!O70,$D$59)</f>
        <v>100883.84</v>
      </c>
      <c r="O61" s="232"/>
      <c r="P61" s="217"/>
    </row>
    <row r="62" spans="1:16" s="238" customFormat="1" ht="12" customHeight="1">
      <c r="A62" s="252" t="s">
        <v>110</v>
      </c>
      <c r="B62" s="234" t="s">
        <v>111</v>
      </c>
      <c r="C62" s="235" t="s">
        <v>112</v>
      </c>
      <c r="D62" s="244"/>
      <c r="E62" s="237" t="b">
        <f>'T1 ANSP HungaroControl'!F64='T1'!F64</f>
        <v>1</v>
      </c>
      <c r="F62" s="237" t="b">
        <f>'T1 ANSP HungaroControl'!G64='T1'!G64</f>
        <v>1</v>
      </c>
      <c r="G62" s="237" t="b">
        <f>'T1 ANSP HungaroControl'!H64='T1'!H64</f>
        <v>1</v>
      </c>
      <c r="H62" s="237" t="b">
        <f>'T1 ANSP HungaroControl'!I64='T1'!I64</f>
        <v>1</v>
      </c>
      <c r="I62" s="237" t="b">
        <f>'T1 ANSP HungaroControl'!J64='T1'!J64</f>
        <v>1</v>
      </c>
      <c r="J62" s="237" t="b">
        <f>'T1 ANSP HungaroControl'!K64='T1'!K64</f>
        <v>1</v>
      </c>
      <c r="K62" s="237" t="b">
        <f>'T1 ANSP HungaroControl'!L64='T1'!L64</f>
        <v>1</v>
      </c>
      <c r="L62" s="237" t="b">
        <f>'T1 ANSP HungaroControl'!M64='T1'!M64</f>
        <v>1</v>
      </c>
      <c r="M62" s="237" t="b">
        <f>'T1 ANSP HungaroControl'!N64='T1'!N64</f>
        <v>1</v>
      </c>
      <c r="N62" s="237" t="b">
        <f>'T1 ANSP HungaroControl'!O64='T1'!O64</f>
        <v>1</v>
      </c>
      <c r="O62" s="232"/>
      <c r="P62" s="217"/>
    </row>
    <row r="63" spans="1:16" s="243" customFormat="1" ht="12" customHeight="1" outlineLevel="1">
      <c r="A63" s="253"/>
      <c r="B63" s="240"/>
      <c r="C63" s="241" t="s">
        <v>449</v>
      </c>
      <c r="D63" s="244"/>
      <c r="E63" s="254">
        <f>'T1 ANSP HungaroControl'!F64</f>
        <v>1E-3</v>
      </c>
      <c r="F63" s="254">
        <f>'T1 ANSP HungaroControl'!G64</f>
        <v>4.0000000000000001E-3</v>
      </c>
      <c r="G63" s="254">
        <f>'T1 ANSP HungaroControl'!H64</f>
        <v>2.4E-2</v>
      </c>
      <c r="H63" s="254">
        <f>'T1 ANSP HungaroControl'!I64</f>
        <v>2.9000000000000001E-2</v>
      </c>
      <c r="I63" s="254">
        <f>'T1 ANSP HungaroControl'!J64</f>
        <v>3.1E-2</v>
      </c>
      <c r="J63" s="254">
        <f>'T1 ANSP HungaroControl'!K64</f>
        <v>3.1E-2</v>
      </c>
      <c r="K63" s="254">
        <f>'T1 ANSP HungaroControl'!L64</f>
        <v>0.03</v>
      </c>
      <c r="L63" s="254">
        <f>'T1 ANSP HungaroControl'!M64</f>
        <v>0.03</v>
      </c>
      <c r="M63" s="254">
        <f>'T1 ANSP HungaroControl'!N64</f>
        <v>0.03</v>
      </c>
      <c r="N63" s="254">
        <f>'T1 ANSP HungaroControl'!O64</f>
        <v>0.03</v>
      </c>
      <c r="O63" s="232"/>
      <c r="P63" s="217"/>
    </row>
    <row r="64" spans="1:16" s="243" customFormat="1" ht="12" customHeight="1" outlineLevel="1">
      <c r="A64" s="253"/>
      <c r="B64" s="240"/>
      <c r="C64" s="241" t="s">
        <v>113</v>
      </c>
      <c r="D64" s="244"/>
      <c r="E64" s="254">
        <f>'T1'!F64</f>
        <v>1E-3</v>
      </c>
      <c r="F64" s="254">
        <f>'T1'!G64</f>
        <v>4.0000000000000001E-3</v>
      </c>
      <c r="G64" s="254">
        <f>'T1'!H64</f>
        <v>2.4E-2</v>
      </c>
      <c r="H64" s="254">
        <f>'T1'!I64</f>
        <v>2.9000000000000001E-2</v>
      </c>
      <c r="I64" s="254">
        <f>'T1'!J64</f>
        <v>3.1E-2</v>
      </c>
      <c r="J64" s="254">
        <f>'T1'!K64</f>
        <v>3.1E-2</v>
      </c>
      <c r="K64" s="254">
        <f>'T1'!L64</f>
        <v>0.03</v>
      </c>
      <c r="L64" s="254">
        <f>'T1'!M64</f>
        <v>0.03</v>
      </c>
      <c r="M64" s="254">
        <f>'T1'!N64</f>
        <v>0.03</v>
      </c>
      <c r="N64" s="254">
        <f>'T1'!O64</f>
        <v>0.03</v>
      </c>
      <c r="O64" s="232"/>
      <c r="P64" s="217"/>
    </row>
    <row r="65" spans="1:16" s="238" customFormat="1" ht="12" customHeight="1">
      <c r="A65" s="252" t="s">
        <v>114</v>
      </c>
      <c r="B65" s="234" t="s">
        <v>91</v>
      </c>
      <c r="C65" s="235" t="s">
        <v>115</v>
      </c>
      <c r="D65" s="244"/>
      <c r="E65" s="237" t="b">
        <f>'T1 ANSP HungaroControl'!F65='T1'!F65</f>
        <v>1</v>
      </c>
      <c r="F65" s="237" t="b">
        <f>'T1 ANSP HungaroControl'!G65='T1'!G65</f>
        <v>1</v>
      </c>
      <c r="G65" s="237" t="b">
        <f>'T1 ANSP HungaroControl'!H65='T1'!H65</f>
        <v>1</v>
      </c>
      <c r="H65" s="237" t="b">
        <f>'T1 ANSP HungaroControl'!I65='T1'!I65</f>
        <v>1</v>
      </c>
      <c r="I65" s="237" t="b">
        <f>'T1 ANSP HungaroControl'!J65='T1'!J65</f>
        <v>1</v>
      </c>
      <c r="J65" s="237" t="b">
        <f>'T1 ANSP HungaroControl'!K65='T1'!K65</f>
        <v>1</v>
      </c>
      <c r="K65" s="237" t="b">
        <f>'T1 ANSP HungaroControl'!L65='T1'!L65</f>
        <v>1</v>
      </c>
      <c r="L65" s="237" t="b">
        <f>'T1 ANSP HungaroControl'!M65='T1'!M65</f>
        <v>1</v>
      </c>
      <c r="M65" s="237" t="b">
        <f>'T1 ANSP HungaroControl'!N65='T1'!N65</f>
        <v>1</v>
      </c>
      <c r="N65" s="237" t="b">
        <f>'T1 ANSP HungaroControl'!O65='T1'!O65</f>
        <v>1</v>
      </c>
      <c r="O65" s="232"/>
      <c r="P65" s="217"/>
    </row>
    <row r="66" spans="1:16" s="243" customFormat="1" ht="12" customHeight="1" outlineLevel="1">
      <c r="A66" s="255"/>
      <c r="B66" s="240"/>
      <c r="C66" s="241" t="s">
        <v>450</v>
      </c>
      <c r="D66" s="244"/>
      <c r="E66" s="1189">
        <f>'T1 ANSP HungaroControl'!F65</f>
        <v>97.267181274900395</v>
      </c>
      <c r="F66" s="1189">
        <f>'T1 ANSP HungaroControl'!G65</f>
        <v>97.65625</v>
      </c>
      <c r="G66" s="1189">
        <f>'T1 ANSP HungaroControl'!H65</f>
        <v>100</v>
      </c>
      <c r="H66" s="1189">
        <f>'T1 ANSP HungaroControl'!I65</f>
        <v>102.89999999999999</v>
      </c>
      <c r="I66" s="1189">
        <f>'T1 ANSP HungaroControl'!J65</f>
        <v>106.08989999999999</v>
      </c>
      <c r="J66" s="1189">
        <f>'T1 ANSP HungaroControl'!K65</f>
        <v>109.37868689999998</v>
      </c>
      <c r="K66" s="1189">
        <f>'T1 ANSP HungaroControl'!L65</f>
        <v>112.66004750699997</v>
      </c>
      <c r="L66" s="1189">
        <f>'T1 ANSP HungaroControl'!M65</f>
        <v>116.03984893220998</v>
      </c>
      <c r="M66" s="1189">
        <f>'T1 ANSP HungaroControl'!N65</f>
        <v>119.52104440017628</v>
      </c>
      <c r="N66" s="1189">
        <f>'T1 ANSP HungaroControl'!O65</f>
        <v>123.10667573218157</v>
      </c>
      <c r="O66" s="232"/>
      <c r="P66" s="217"/>
    </row>
    <row r="67" spans="1:16" s="243" customFormat="1" ht="12" customHeight="1" outlineLevel="1">
      <c r="A67" s="255"/>
      <c r="B67" s="240"/>
      <c r="C67" s="241" t="s">
        <v>116</v>
      </c>
      <c r="D67" s="244"/>
      <c r="E67" s="1189">
        <f>'T1'!F65</f>
        <v>97.267181274900395</v>
      </c>
      <c r="F67" s="1189">
        <f>'T1'!G65</f>
        <v>97.65625</v>
      </c>
      <c r="G67" s="1189">
        <f>'T1'!H65</f>
        <v>100</v>
      </c>
      <c r="H67" s="1189">
        <f>'T1'!I65</f>
        <v>102.89999999999999</v>
      </c>
      <c r="I67" s="1189">
        <f>'T1'!J65</f>
        <v>106.08989999999999</v>
      </c>
      <c r="J67" s="1189">
        <f>'T1'!K65</f>
        <v>109.37868689999998</v>
      </c>
      <c r="K67" s="1189">
        <f>'T1'!L65</f>
        <v>112.66004750699997</v>
      </c>
      <c r="L67" s="1189">
        <f>'T1'!M65</f>
        <v>116.03984893220998</v>
      </c>
      <c r="M67" s="1189">
        <f>'T1'!N65</f>
        <v>119.52104440017628</v>
      </c>
      <c r="N67" s="1189">
        <f>'T1'!O65</f>
        <v>123.10667573218157</v>
      </c>
      <c r="O67" s="232"/>
      <c r="P67" s="217"/>
    </row>
    <row r="68" spans="1:16" s="238" customFormat="1" ht="12" customHeight="1">
      <c r="A68" s="233" t="s">
        <v>117</v>
      </c>
      <c r="B68" s="234" t="s">
        <v>118</v>
      </c>
      <c r="C68" s="256" t="s">
        <v>119</v>
      </c>
      <c r="D68" s="236">
        <v>3</v>
      </c>
      <c r="E68" s="237" t="b">
        <f>IF('T1 ANSP HungaroControl'!F39&gt;0,ROUND('T1 ANSP HungaroControl'!F41,$D$68)=ROUND('T1 ANSP HungaroControl'!F16/'T1 ANSP HungaroControl'!F39,$D$68),"N/A")</f>
        <v>1</v>
      </c>
      <c r="F68" s="237" t="b">
        <f>IF('T1 ANSP HungaroControl'!G39&gt;0,ROUND('T1 ANSP HungaroControl'!G41,$D$68)=ROUND('T1 ANSP HungaroControl'!G16/'T1 ANSP HungaroControl'!G39,$D$68),"N/A")</f>
        <v>1</v>
      </c>
      <c r="G68" s="237" t="b">
        <f>IF('T1 ANSP HungaroControl'!H39&gt;0,ROUND('T1 ANSP HungaroControl'!H41,$D$68)=ROUND('T1 ANSP HungaroControl'!H16/'T1 ANSP HungaroControl'!H39,$D$68),"N/A")</f>
        <v>1</v>
      </c>
      <c r="H68" s="237" t="b">
        <f>IF('T1 ANSP HungaroControl'!I39&gt;0,ROUND('T1 ANSP HungaroControl'!I41,$D$68)=ROUND('T1 ANSP HungaroControl'!I16/'T1 ANSP HungaroControl'!I39,$D$68),"N/A")</f>
        <v>1</v>
      </c>
      <c r="I68" s="237" t="b">
        <f>IF('T1 ANSP HungaroControl'!J39&gt;0,ROUND('T1 ANSP HungaroControl'!J41,$D$68)=ROUND('T1 ANSP HungaroControl'!J16/'T1 ANSP HungaroControl'!J39,$D$68),"N/A")</f>
        <v>1</v>
      </c>
      <c r="J68" s="237" t="b">
        <f>IF('T1 ANSP HungaroControl'!K39&gt;0,ROUND('T1 ANSP HungaroControl'!K41,$D$68)=ROUND('T1 ANSP HungaroControl'!K16/'T1 ANSP HungaroControl'!K39,$D$68),"N/A")</f>
        <v>1</v>
      </c>
      <c r="K68" s="237" t="b">
        <f>IF('T1 ANSP HungaroControl'!L39&gt;0,ROUND('T1 ANSP HungaroControl'!L41,$D$68)=ROUND('T1 ANSP HungaroControl'!L16/'T1 ANSP HungaroControl'!L39,$D$68),"N/A")</f>
        <v>1</v>
      </c>
      <c r="L68" s="237" t="b">
        <f>IF('T1 ANSP HungaroControl'!M39&gt;0,ROUND('T1 ANSP HungaroControl'!M41,$D$68)=ROUND('T1 ANSP HungaroControl'!M16/'T1 ANSP HungaroControl'!M39,$D$68),"N/A")</f>
        <v>1</v>
      </c>
      <c r="M68" s="237" t="b">
        <f>IF('T1 ANSP HungaroControl'!N39&gt;0,ROUND('T1 ANSP HungaroControl'!N41,$D$68)=ROUND('T1 ANSP HungaroControl'!N16/'T1 ANSP HungaroControl'!N39,$D$68),"N/A")</f>
        <v>1</v>
      </c>
      <c r="N68" s="237" t="b">
        <f>IF('T1 ANSP HungaroControl'!O39&gt;0,ROUND('T1 ANSP HungaroControl'!O41,$D$68)=ROUND('T1 ANSP HungaroControl'!O16/'T1 ANSP HungaroControl'!O39,$D$68),"N/A")</f>
        <v>1</v>
      </c>
      <c r="O68" s="232"/>
      <c r="P68" s="217"/>
    </row>
    <row r="69" spans="1:16" s="243" customFormat="1" ht="12" customHeight="1" outlineLevel="1">
      <c r="A69" s="239"/>
      <c r="B69" s="240"/>
      <c r="C69" s="241" t="s">
        <v>120</v>
      </c>
      <c r="D69" s="244"/>
      <c r="E69" s="257">
        <f>IF('T1 ANSP HungaroControl'!F39&gt;0,ROUND('T1 ANSP HungaroControl'!F41,$D$68),"N/A")</f>
        <v>6.5000000000000002E-2</v>
      </c>
      <c r="F69" s="257">
        <f>IF('T1 ANSP HungaroControl'!G39&gt;0,ROUND('T1 ANSP HungaroControl'!G41,$D$68),"N/A")</f>
        <v>6.5000000000000002E-2</v>
      </c>
      <c r="G69" s="257">
        <f>IF('T1 ANSP HungaroControl'!H39&gt;0,ROUND('T1 ANSP HungaroControl'!H41,$D$68),"N/A")</f>
        <v>6.5000000000000002E-2</v>
      </c>
      <c r="H69" s="257">
        <f>IF('T1 ANSP HungaroControl'!I39&gt;0,ROUND('T1 ANSP HungaroControl'!I41,$D$68),"N/A")</f>
        <v>6.5000000000000002E-2</v>
      </c>
      <c r="I69" s="257">
        <f>IF('T1 ANSP HungaroControl'!J39&gt;0,ROUND('T1 ANSP HungaroControl'!J41,$D$68),"N/A")</f>
        <v>6.5000000000000002E-2</v>
      </c>
      <c r="J69" s="257">
        <f>IF('T1 ANSP HungaroControl'!K39&gt;0,ROUND('T1 ANSP HungaroControl'!K41,$D$68),"N/A")</f>
        <v>8.1000000000000003E-2</v>
      </c>
      <c r="K69" s="257">
        <f>IF('T1 ANSP HungaroControl'!L39&gt;0,ROUND('T1 ANSP HungaroControl'!L41,$D$68),"N/A")</f>
        <v>8.1000000000000003E-2</v>
      </c>
      <c r="L69" s="257">
        <f>IF('T1 ANSP HungaroControl'!M39&gt;0,ROUND('T1 ANSP HungaroControl'!M41,$D$68),"N/A")</f>
        <v>8.1000000000000003E-2</v>
      </c>
      <c r="M69" s="257">
        <f>IF('T1 ANSP HungaroControl'!N39&gt;0,ROUND('T1 ANSP HungaroControl'!N41,$D$68),"N/A")</f>
        <v>8.1000000000000003E-2</v>
      </c>
      <c r="N69" s="257">
        <f>IF('T1 ANSP HungaroControl'!O39&gt;0,ROUND('T1 ANSP HungaroControl'!O41,$D$68),"N/A")</f>
        <v>8.1000000000000003E-2</v>
      </c>
      <c r="O69" s="232"/>
      <c r="P69" s="217"/>
    </row>
    <row r="70" spans="1:16" s="243" customFormat="1" ht="12" customHeight="1" outlineLevel="1">
      <c r="A70" s="239"/>
      <c r="B70" s="240"/>
      <c r="C70" s="241" t="s">
        <v>121</v>
      </c>
      <c r="D70" s="244"/>
      <c r="E70" s="257">
        <f>IF('T1 ANSP HungaroControl'!F39&gt;0,ROUND('T1 ANSP HungaroControl'!F16/'T1 ANSP HungaroControl'!F39,$D$68),"N/A")</f>
        <v>6.5000000000000002E-2</v>
      </c>
      <c r="F70" s="257">
        <f>IF('T1 ANSP HungaroControl'!G39&gt;0,ROUND('T1 ANSP HungaroControl'!G16/'T1 ANSP HungaroControl'!G39,$D$68),"N/A")</f>
        <v>6.5000000000000002E-2</v>
      </c>
      <c r="G70" s="257">
        <f>IF('T1 ANSP HungaroControl'!H39&gt;0,ROUND('T1 ANSP HungaroControl'!H16/'T1 ANSP HungaroControl'!H39,$D$68),"N/A")</f>
        <v>6.5000000000000002E-2</v>
      </c>
      <c r="H70" s="257">
        <f>IF('T1 ANSP HungaroControl'!I39&gt;0,ROUND('T1 ANSP HungaroControl'!I16/'T1 ANSP HungaroControl'!I39,$D$68),"N/A")</f>
        <v>6.5000000000000002E-2</v>
      </c>
      <c r="I70" s="257">
        <f>IF('T1 ANSP HungaroControl'!J39&gt;0,ROUND('T1 ANSP HungaroControl'!J16/'T1 ANSP HungaroControl'!J39,$D$68),"N/A")</f>
        <v>6.5000000000000002E-2</v>
      </c>
      <c r="J70" s="257">
        <f>IF('T1 ANSP HungaroControl'!K39&gt;0,ROUND('T1 ANSP HungaroControl'!K16/'T1 ANSP HungaroControl'!K39,$D$68),"N/A")</f>
        <v>8.1000000000000003E-2</v>
      </c>
      <c r="K70" s="257">
        <f>IF('T1 ANSP HungaroControl'!L39&gt;0,ROUND('T1 ANSP HungaroControl'!L16/'T1 ANSP HungaroControl'!L39,$D$68),"N/A")</f>
        <v>8.1000000000000003E-2</v>
      </c>
      <c r="L70" s="257">
        <f>IF('T1 ANSP HungaroControl'!M39&gt;0,ROUND('T1 ANSP HungaroControl'!M16/'T1 ANSP HungaroControl'!M39,$D$68),"N/A")</f>
        <v>8.1000000000000003E-2</v>
      </c>
      <c r="M70" s="257">
        <f>IF('T1 ANSP HungaroControl'!N39&gt;0,ROUND('T1 ANSP HungaroControl'!N16/'T1 ANSP HungaroControl'!N39,$D$68),"N/A")</f>
        <v>8.1000000000000003E-2</v>
      </c>
      <c r="N70" s="257">
        <f>IF('T1 ANSP HungaroControl'!O39&gt;0,ROUND('T1 ANSP HungaroControl'!O16/'T1 ANSP HungaroControl'!O39,$D$68),"N/A")</f>
        <v>8.1000000000000003E-2</v>
      </c>
      <c r="O70" s="232"/>
      <c r="P70" s="217"/>
    </row>
    <row r="71" spans="1:16" s="238" customFormat="1" ht="12" customHeight="1">
      <c r="A71" s="233" t="s">
        <v>122</v>
      </c>
      <c r="B71" s="234" t="s">
        <v>143</v>
      </c>
      <c r="C71" s="258" t="s">
        <v>142</v>
      </c>
      <c r="D71" s="236">
        <v>3</v>
      </c>
      <c r="E71" s="237" t="b">
        <f>IF('T1 ANSP HungaroControl'!F16&gt;0,ROUND(('T1 ANSP HungaroControl'!F16-('T1 ANSP HungaroControl'!F39*'T1 ANSP HungaroControl'!F43))/(('T1 ANSP HungaroControl'!F39*'T1 ANSP HungaroControl'!F42)-('T1 ANSP HungaroControl'!F39*'T1 ANSP HungaroControl'!F43)),$D$102)=ROUND('T1 ANSP HungaroControl'!F44,$D$102),"N/A")</f>
        <v>1</v>
      </c>
      <c r="F71" s="237" t="b">
        <f>IF('T1 ANSP HungaroControl'!G16&gt;0,ROUND(('T1 ANSP HungaroControl'!G16-('T1 ANSP HungaroControl'!G39*'T1 ANSP HungaroControl'!G43))/(('T1 ANSP HungaroControl'!G39*'T1 ANSP HungaroControl'!G42)-('T1 ANSP HungaroControl'!G39*'T1 ANSP HungaroControl'!G43)),$D$102)=ROUND('T1 ANSP HungaroControl'!G44,$D$102),"N/A")</f>
        <v>1</v>
      </c>
      <c r="G71" s="237" t="b">
        <f>IF('T1 ANSP HungaroControl'!H16&gt;0,ROUND(('T1 ANSP HungaroControl'!H16-('T1 ANSP HungaroControl'!H39*'T1 ANSP HungaroControl'!H43))/(('T1 ANSP HungaroControl'!H39*'T1 ANSP HungaroControl'!H42)-('T1 ANSP HungaroControl'!H39*'T1 ANSP HungaroControl'!H43)),$D$102)=ROUND('T1 ANSP HungaroControl'!H44,$D$102),"N/A")</f>
        <v>1</v>
      </c>
      <c r="H71" s="237" t="b">
        <f>IF('T1 ANSP HungaroControl'!I16&gt;0,ROUND(('T1 ANSP HungaroControl'!I16-('T1 ANSP HungaroControl'!I39*'T1 ANSP HungaroControl'!I43))/(('T1 ANSP HungaroControl'!I39*'T1 ANSP HungaroControl'!I42)-('T1 ANSP HungaroControl'!I39*'T1 ANSP HungaroControl'!I43)),$D$102)=ROUND('T1 ANSP HungaroControl'!I44,$D$102),"N/A")</f>
        <v>1</v>
      </c>
      <c r="I71" s="237" t="b">
        <f>IF('T1 ANSP HungaroControl'!J16&gt;0,ROUND(('T1 ANSP HungaroControl'!J16-('T1 ANSP HungaroControl'!J39*'T1 ANSP HungaroControl'!J43))/(('T1 ANSP HungaroControl'!J39*'T1 ANSP HungaroControl'!J42)-('T1 ANSP HungaroControl'!J39*'T1 ANSP HungaroControl'!J43)),$D$102)=ROUND('T1 ANSP HungaroControl'!J44,$D$102),"N/A")</f>
        <v>1</v>
      </c>
      <c r="J71" s="237" t="b">
        <f>IF('T1 ANSP HungaroControl'!K16&gt;0,ROUND(('T1 ANSP HungaroControl'!K16-('T1 ANSP HungaroControl'!K39*'T1 ANSP HungaroControl'!K43))/(('T1 ANSP HungaroControl'!K39*'T1 ANSP HungaroControl'!K42)-('T1 ANSP HungaroControl'!K39*'T1 ANSP HungaroControl'!K43)),$D$102)=ROUND('T1 ANSP HungaroControl'!K44,$D$102),"N/A")</f>
        <v>1</v>
      </c>
      <c r="K71" s="237" t="b">
        <f>IF('T1 ANSP HungaroControl'!L16&gt;0,ROUND(('T1 ANSP HungaroControl'!L16-('T1 ANSP HungaroControl'!L39*'T1 ANSP HungaroControl'!L43))/(('T1 ANSP HungaroControl'!L39*'T1 ANSP HungaroControl'!L42)-('T1 ANSP HungaroControl'!L39*'T1 ANSP HungaroControl'!L43)),$D$102)=ROUND('T1 ANSP HungaroControl'!L44,$D$102),"N/A")</f>
        <v>1</v>
      </c>
      <c r="L71" s="237" t="b">
        <f>IF('T1 ANSP HungaroControl'!M16&gt;0,ROUND(('T1 ANSP HungaroControl'!M16-('T1 ANSP HungaroControl'!M39*'T1 ANSP HungaroControl'!M43))/(('T1 ANSP HungaroControl'!M39*'T1 ANSP HungaroControl'!M42)-('T1 ANSP HungaroControl'!M39*'T1 ANSP HungaroControl'!M43)),$D$102)=ROUND('T1 ANSP HungaroControl'!M44,$D$102),"N/A")</f>
        <v>1</v>
      </c>
      <c r="M71" s="237" t="b">
        <f>IF('T1 ANSP HungaroControl'!N16&gt;0,ROUND(('T1 ANSP HungaroControl'!N16-('T1 ANSP HungaroControl'!N39*'T1 ANSP HungaroControl'!N43))/(('T1 ANSP HungaroControl'!N39*'T1 ANSP HungaroControl'!N42)-('T1 ANSP HungaroControl'!N39*'T1 ANSP HungaroControl'!N43)),$D$102)=ROUND('T1 ANSP HungaroControl'!N44,$D$102),"N/A")</f>
        <v>1</v>
      </c>
      <c r="N71" s="237" t="b">
        <f>IF('T1 ANSP HungaroControl'!O16&gt;0,ROUND(('T1 ANSP HungaroControl'!O16-('T1 ANSP HungaroControl'!O39*'T1 ANSP HungaroControl'!O43))/(('T1 ANSP HungaroControl'!O39*'T1 ANSP HungaroControl'!O42)-('T1 ANSP HungaroControl'!O39*'T1 ANSP HungaroControl'!O43)),$D$102)=ROUND('T1 ANSP HungaroControl'!O44,$D$102),"N/A")</f>
        <v>1</v>
      </c>
      <c r="O71" s="232"/>
      <c r="P71" s="217"/>
    </row>
    <row r="72" spans="1:16" s="243" customFormat="1" ht="12" customHeight="1" outlineLevel="1">
      <c r="A72" s="239"/>
      <c r="B72" s="240"/>
      <c r="C72" s="259" t="s">
        <v>141</v>
      </c>
      <c r="D72" s="244"/>
      <c r="E72" s="260">
        <f>IF('T1 ANSP HungaroControl'!F16&gt;0,ROUND(('T1 ANSP HungaroControl'!F16-('T1 ANSP HungaroControl'!F39*'T1 ANSP HungaroControl'!F43))/(('T1 ANSP HungaroControl'!F39*'T1 ANSP HungaroControl'!F42)-('T1 ANSP HungaroControl'!F39*'T1 ANSP HungaroControl'!F43)),$D$102),"N/A")</f>
        <v>1</v>
      </c>
      <c r="F72" s="260">
        <f>IF('T1 ANSP HungaroControl'!G16&gt;0,ROUND(('T1 ANSP HungaroControl'!G16-('T1 ANSP HungaroControl'!G39*'T1 ANSP HungaroControl'!G43))/(('T1 ANSP HungaroControl'!G39*'T1 ANSP HungaroControl'!G42)-('T1 ANSP HungaroControl'!G39*'T1 ANSP HungaroControl'!G43)),$D$102),"N/A")</f>
        <v>1</v>
      </c>
      <c r="G72" s="260">
        <f>IF('T1 ANSP HungaroControl'!H16&gt;0,ROUND(('T1 ANSP HungaroControl'!H16-('T1 ANSP HungaroControl'!H39*'T1 ANSP HungaroControl'!H43))/(('T1 ANSP HungaroControl'!H39*'T1 ANSP HungaroControl'!H42)-('T1 ANSP HungaroControl'!H39*'T1 ANSP HungaroControl'!H43)),$D$102),"N/A")</f>
        <v>1</v>
      </c>
      <c r="H72" s="260">
        <f>IF('T1 ANSP HungaroControl'!I16&gt;0,ROUND(('T1 ANSP HungaroControl'!I16-('T1 ANSP HungaroControl'!I39*'T1 ANSP HungaroControl'!I43))/(('T1 ANSP HungaroControl'!I39*'T1 ANSP HungaroControl'!I42)-('T1 ANSP HungaroControl'!I39*'T1 ANSP HungaroControl'!I43)),$D$102),"N/A")</f>
        <v>1</v>
      </c>
      <c r="I72" s="260">
        <f>IF('T1 ANSP HungaroControl'!J16&gt;0,ROUND(('T1 ANSP HungaroControl'!J16-('T1 ANSP HungaroControl'!J39*'T1 ANSP HungaroControl'!J43))/(('T1 ANSP HungaroControl'!J39*'T1 ANSP HungaroControl'!J42)-('T1 ANSP HungaroControl'!J39*'T1 ANSP HungaroControl'!J43)),$D$102),"N/A")</f>
        <v>1</v>
      </c>
      <c r="J72" s="260">
        <f>IF('T1 ANSP HungaroControl'!K16&gt;0,ROUND(('T1 ANSP HungaroControl'!K16-('T1 ANSP HungaroControl'!K39*'T1 ANSP HungaroControl'!K43))/(('T1 ANSP HungaroControl'!K39*'T1 ANSP HungaroControl'!K42)-('T1 ANSP HungaroControl'!K39*'T1 ANSP HungaroControl'!K43)),$D$102),"N/A")</f>
        <v>1</v>
      </c>
      <c r="K72" s="260">
        <f>IF('T1 ANSP HungaroControl'!L16&gt;0,ROUND(('T1 ANSP HungaroControl'!L16-('T1 ANSP HungaroControl'!L39*'T1 ANSP HungaroControl'!L43))/(('T1 ANSP HungaroControl'!L39*'T1 ANSP HungaroControl'!L42)-('T1 ANSP HungaroControl'!L39*'T1 ANSP HungaroControl'!L43)),$D$102),"N/A")</f>
        <v>1</v>
      </c>
      <c r="L72" s="260">
        <f>IF('T1 ANSP HungaroControl'!M16&gt;0,ROUND(('T1 ANSP HungaroControl'!M16-('T1 ANSP HungaroControl'!M39*'T1 ANSP HungaroControl'!M43))/(('T1 ANSP HungaroControl'!M39*'T1 ANSP HungaroControl'!M42)-('T1 ANSP HungaroControl'!M39*'T1 ANSP HungaroControl'!M43)),$D$102),"N/A")</f>
        <v>1</v>
      </c>
      <c r="M72" s="260">
        <f>IF('T1 ANSP HungaroControl'!N16&gt;0,ROUND(('T1 ANSP HungaroControl'!N16-('T1 ANSP HungaroControl'!N39*'T1 ANSP HungaroControl'!N43))/(('T1 ANSP HungaroControl'!N39*'T1 ANSP HungaroControl'!N42)-('T1 ANSP HungaroControl'!N39*'T1 ANSP HungaroControl'!N43)),$D$102),"N/A")</f>
        <v>1</v>
      </c>
      <c r="N72" s="260">
        <f>IF('T1 ANSP HungaroControl'!O16&gt;0,ROUND(('T1 ANSP HungaroControl'!O16-('T1 ANSP HungaroControl'!O39*'T1 ANSP HungaroControl'!O43))/(('T1 ANSP HungaroControl'!O39*'T1 ANSP HungaroControl'!O42)-('T1 ANSP HungaroControl'!O39*'T1 ANSP HungaroControl'!O43)),$D$102),"N/A")</f>
        <v>1</v>
      </c>
      <c r="O72" s="232"/>
      <c r="P72" s="217"/>
    </row>
    <row r="73" spans="1:16" s="243" customFormat="1" ht="12" customHeight="1" outlineLevel="1">
      <c r="A73" s="239"/>
      <c r="B73" s="240"/>
      <c r="C73" s="259" t="s">
        <v>123</v>
      </c>
      <c r="D73" s="244"/>
      <c r="E73" s="269">
        <f>IF('T1 ANSP HungaroControl'!F16&gt;0,ROUND('T1 ANSP HungaroControl'!F44,$D$102),"N/A")</f>
        <v>1</v>
      </c>
      <c r="F73" s="269">
        <f>IF('T1 ANSP HungaroControl'!G16&gt;0,ROUND('T1 ANSP HungaroControl'!G44,$D$102),"N/A")</f>
        <v>1</v>
      </c>
      <c r="G73" s="269">
        <f>IF('T1 ANSP HungaroControl'!H16&gt;0,ROUND('T1 ANSP HungaroControl'!H44,$D$102),"N/A")</f>
        <v>1</v>
      </c>
      <c r="H73" s="269">
        <f>IF('T1 ANSP HungaroControl'!I16&gt;0,ROUND('T1 ANSP HungaroControl'!I44,$D$102),"N/A")</f>
        <v>1</v>
      </c>
      <c r="I73" s="269">
        <f>IF('T1 ANSP HungaroControl'!J16&gt;0,ROUND('T1 ANSP HungaroControl'!J44,$D$102),"N/A")</f>
        <v>1</v>
      </c>
      <c r="J73" s="269">
        <f>IF('T1 ANSP HungaroControl'!K16&gt;0,ROUND('T1 ANSP HungaroControl'!K44,$D$102),"N/A")</f>
        <v>1</v>
      </c>
      <c r="K73" s="269">
        <f>IF('T1 ANSP HungaroControl'!L16&gt;0,ROUND('T1 ANSP HungaroControl'!L44,$D$102),"N/A")</f>
        <v>1</v>
      </c>
      <c r="L73" s="269">
        <f>IF('T1 ANSP HungaroControl'!M16&gt;0,ROUND('T1 ANSP HungaroControl'!M44,$D$102),"N/A")</f>
        <v>1</v>
      </c>
      <c r="M73" s="269">
        <f>IF('T1 ANSP HungaroControl'!N16&gt;0,ROUND('T1 ANSP HungaroControl'!N44,$D$102),"N/A")</f>
        <v>1</v>
      </c>
      <c r="N73" s="269">
        <f>IF('T1 ANSP HungaroControl'!O16&gt;0,ROUND('T1 ANSP HungaroControl'!O44,$D$102),"N/A")</f>
        <v>1</v>
      </c>
      <c r="O73" s="232"/>
      <c r="P73" s="217"/>
    </row>
    <row r="74" spans="1:16" s="238" customFormat="1" ht="12" customHeight="1">
      <c r="A74" s="248" t="s">
        <v>124</v>
      </c>
      <c r="B74" s="234" t="s">
        <v>125</v>
      </c>
      <c r="C74" s="235" t="s">
        <v>126</v>
      </c>
      <c r="D74" s="236">
        <v>3</v>
      </c>
      <c r="E74" s="237" t="b">
        <f>ROUND(SUM('T1 ANSP HungaroControl'!F36:F38),$D$74)=ROUND('T1 ANSP HungaroControl'!F39,$D$74)</f>
        <v>1</v>
      </c>
      <c r="F74" s="237" t="b">
        <f>ROUND(SUM('T1 ANSP HungaroControl'!G36:G38),$D$74)=ROUND('T1 ANSP HungaroControl'!G39,$D$74)</f>
        <v>1</v>
      </c>
      <c r="G74" s="237" t="b">
        <f>ROUND(SUM('T1 ANSP HungaroControl'!H36:H38),$D$74)=ROUND('T1 ANSP HungaroControl'!H39,$D$74)</f>
        <v>1</v>
      </c>
      <c r="H74" s="237" t="b">
        <f>ROUND(SUM('T1 ANSP HungaroControl'!I36:I38),$D$74)=ROUND('T1 ANSP HungaroControl'!I39,$D$74)</f>
        <v>1</v>
      </c>
      <c r="I74" s="237" t="b">
        <f>ROUND(SUM('T1 ANSP HungaroControl'!J36:J38),$D$74)=ROUND('T1 ANSP HungaroControl'!J39,$D$74)</f>
        <v>1</v>
      </c>
      <c r="J74" s="237" t="b">
        <f>ROUND(SUM('T1 ANSP HungaroControl'!K36:K38),$D$74)=ROUND('T1 ANSP HungaroControl'!K39,$D$74)</f>
        <v>1</v>
      </c>
      <c r="K74" s="237" t="b">
        <f>ROUND(SUM('T1 ANSP HungaroControl'!L36:L38),$D$74)=ROUND('T1 ANSP HungaroControl'!L39,$D$74)</f>
        <v>1</v>
      </c>
      <c r="L74" s="237" t="b">
        <f>ROUND(SUM('T1 ANSP HungaroControl'!M36:M38),$D$74)=ROUND('T1 ANSP HungaroControl'!M39,$D$74)</f>
        <v>1</v>
      </c>
      <c r="M74" s="237" t="b">
        <f>ROUND(SUM('T1 ANSP HungaroControl'!N36:N38),$D$74)=ROUND('T1 ANSP HungaroControl'!N39,$D$74)</f>
        <v>1</v>
      </c>
      <c r="N74" s="237" t="b">
        <f>ROUND(SUM('T1 ANSP HungaroControl'!O36:O38),$D$74)=ROUND('T1 ANSP HungaroControl'!O39,$D$74)</f>
        <v>1</v>
      </c>
      <c r="O74" s="232"/>
      <c r="P74" s="217"/>
    </row>
    <row r="75" spans="1:16" s="243" customFormat="1" ht="12" customHeight="1" outlineLevel="1">
      <c r="A75" s="250"/>
      <c r="B75" s="240"/>
      <c r="C75" s="241" t="s">
        <v>127</v>
      </c>
      <c r="D75" s="244"/>
      <c r="E75" s="1190">
        <f>ROUND(SUM('T1 ANSP HungaroControl'!F36:F38),$D$74)</f>
        <v>1775131.66</v>
      </c>
      <c r="F75" s="1190">
        <f>ROUND(SUM('T1 ANSP HungaroControl'!G36:G38),$D$74)</f>
        <v>2457172.5970000001</v>
      </c>
      <c r="G75" s="1190">
        <f>ROUND(SUM('T1 ANSP HungaroControl'!H36:H38),$D$74)</f>
        <v>2181047.014</v>
      </c>
      <c r="H75" s="1190">
        <f>ROUND(SUM('T1 ANSP HungaroControl'!I36:I38),$D$74)</f>
        <v>3802912.0750000002</v>
      </c>
      <c r="I75" s="1190">
        <f>ROUND(SUM('T1 ANSP HungaroControl'!J36:J38),$D$74)</f>
        <v>3558706.8879999998</v>
      </c>
      <c r="J75" s="1190">
        <f>ROUND(SUM('T1 ANSP HungaroControl'!K36:K38),$D$74)</f>
        <v>5485711.4630000005</v>
      </c>
      <c r="K75" s="1190">
        <f>ROUND(SUM('T1 ANSP HungaroControl'!L36:L38),$D$74)</f>
        <v>9004960.8599999994</v>
      </c>
      <c r="L75" s="1190">
        <f>ROUND(SUM('T1 ANSP HungaroControl'!M36:M38),$D$74)</f>
        <v>12765697.778999999</v>
      </c>
      <c r="M75" s="1190">
        <f>ROUND(SUM('T1 ANSP HungaroControl'!N36:N38),$D$74)</f>
        <v>17524415.642000001</v>
      </c>
      <c r="N75" s="1190">
        <f>ROUND(SUM('T1 ANSP HungaroControl'!O36:O38),$D$74)</f>
        <v>17122714.024</v>
      </c>
      <c r="O75" s="232"/>
      <c r="P75" s="217"/>
    </row>
    <row r="76" spans="1:16" s="243" customFormat="1" ht="12" customHeight="1" outlineLevel="1">
      <c r="A76" s="250"/>
      <c r="B76" s="240"/>
      <c r="C76" s="241" t="s">
        <v>128</v>
      </c>
      <c r="D76" s="244"/>
      <c r="E76" s="1190">
        <f>ROUND('T1 ANSP HungaroControl'!F39,$D$74)</f>
        <v>1775131.66</v>
      </c>
      <c r="F76" s="1190">
        <f>ROUND('T1 ANSP HungaroControl'!G39,$D$74)</f>
        <v>2457172.5970000001</v>
      </c>
      <c r="G76" s="1190">
        <f>ROUND('T1 ANSP HungaroControl'!H39,$D$74)</f>
        <v>2181047.014</v>
      </c>
      <c r="H76" s="1190">
        <f>ROUND('T1 ANSP HungaroControl'!I39,$D$74)</f>
        <v>3802912.0750000002</v>
      </c>
      <c r="I76" s="1190">
        <f>ROUND('T1 ANSP HungaroControl'!J39,$D$74)</f>
        <v>3558706.8879999998</v>
      </c>
      <c r="J76" s="1190">
        <f>ROUND('T1 ANSP HungaroControl'!K39,$D$74)</f>
        <v>5485711.4630000005</v>
      </c>
      <c r="K76" s="1190">
        <f>ROUND('T1 ANSP HungaroControl'!L39,$D$74)</f>
        <v>9004960.8599999994</v>
      </c>
      <c r="L76" s="1190">
        <f>ROUND('T1 ANSP HungaroControl'!M39,$D$74)</f>
        <v>12765697.778999999</v>
      </c>
      <c r="M76" s="1190">
        <f>ROUND('T1 ANSP HungaroControl'!N39,$D$74)</f>
        <v>17524415.642000001</v>
      </c>
      <c r="N76" s="1190">
        <f>ROUND('T1 ANSP HungaroControl'!O39,$D$74)</f>
        <v>17122714.024</v>
      </c>
      <c r="O76" s="232"/>
      <c r="P76" s="217"/>
    </row>
    <row r="77" spans="1:16" s="238" customFormat="1" ht="12" customHeight="1">
      <c r="A77" s="233" t="s">
        <v>129</v>
      </c>
      <c r="B77" s="234" t="s">
        <v>125</v>
      </c>
      <c r="C77" s="258" t="s">
        <v>130</v>
      </c>
      <c r="D77" s="236">
        <v>3</v>
      </c>
      <c r="E77" s="237" t="b">
        <f>IF(ROUND('T1 ANSP HungaroControl'!F39,$D$77)=0,ROUND('T1 ANSP HungaroControl'!F16,$D$77)=0,TRUE)</f>
        <v>1</v>
      </c>
      <c r="F77" s="237" t="b">
        <f>IF(ROUND('T1 ANSP HungaroControl'!G39,$D$77)=0,ROUND('T1 ANSP HungaroControl'!G16,$D$77)=0,TRUE)</f>
        <v>1</v>
      </c>
      <c r="G77" s="237" t="b">
        <f>IF(ROUND('T1 ANSP HungaroControl'!H39,$D$77)=0,ROUND('T1 ANSP HungaroControl'!H16,$D$77)=0,TRUE)</f>
        <v>1</v>
      </c>
      <c r="H77" s="237" t="b">
        <f>IF(ROUND('T1 ANSP HungaroControl'!I39,$D$77)=0,ROUND('T1 ANSP HungaroControl'!I16,$D$77)=0,TRUE)</f>
        <v>1</v>
      </c>
      <c r="I77" s="237" t="b">
        <f>IF(ROUND('T1 ANSP HungaroControl'!J39,$D$77)=0,ROUND('T1 ANSP HungaroControl'!J16,$D$77)=0,TRUE)</f>
        <v>1</v>
      </c>
      <c r="J77" s="237" t="b">
        <f>IF(ROUND('T1 ANSP HungaroControl'!K39,$D$77)=0,ROUND('T1 ANSP HungaroControl'!K16,$D$77)=0,TRUE)</f>
        <v>1</v>
      </c>
      <c r="K77" s="237" t="b">
        <f>IF(ROUND('T1 ANSP HungaroControl'!L39,$D$77)=0,ROUND('T1 ANSP HungaroControl'!L16,$D$77)=0,TRUE)</f>
        <v>1</v>
      </c>
      <c r="L77" s="237" t="b">
        <f>IF(ROUND('T1 ANSP HungaroControl'!M39,$D$77)=0,ROUND('T1 ANSP HungaroControl'!M16,$D$77)=0,TRUE)</f>
        <v>1</v>
      </c>
      <c r="M77" s="237" t="b">
        <f>IF(ROUND('T1 ANSP HungaroControl'!N39,$D$77)=0,ROUND('T1 ANSP HungaroControl'!N16,$D$77)=0,TRUE)</f>
        <v>1</v>
      </c>
      <c r="N77" s="237" t="b">
        <f>IF(ROUND('T1 ANSP HungaroControl'!O39,$D$77)=0,ROUND('T1 ANSP HungaroControl'!O16,$D$77)=0,TRUE)</f>
        <v>1</v>
      </c>
      <c r="O77" s="232"/>
      <c r="P77" s="217"/>
    </row>
    <row r="78" spans="1:16" s="243" customFormat="1" ht="12" customHeight="1" outlineLevel="1">
      <c r="A78" s="239"/>
      <c r="B78" s="240"/>
      <c r="C78" s="241" t="s">
        <v>128</v>
      </c>
      <c r="D78" s="244"/>
      <c r="E78" s="1190">
        <f>ROUND('T1 ANSP HungaroControl'!F39,$D$77)</f>
        <v>1775131.66</v>
      </c>
      <c r="F78" s="1190">
        <f>ROUND('T1 ANSP HungaroControl'!G39,$D$77)</f>
        <v>2457172.5970000001</v>
      </c>
      <c r="G78" s="1190">
        <f>ROUND('T1 ANSP HungaroControl'!H39,$D$77)</f>
        <v>2181047.014</v>
      </c>
      <c r="H78" s="1190">
        <f>ROUND('T1 ANSP HungaroControl'!I39,$D$77)</f>
        <v>3802912.0750000002</v>
      </c>
      <c r="I78" s="1190">
        <f>ROUND('T1 ANSP HungaroControl'!J39,$D$77)</f>
        <v>3558706.8879999998</v>
      </c>
      <c r="J78" s="1190">
        <f>ROUND('T1 ANSP HungaroControl'!K39,$D$77)</f>
        <v>5485711.4630000005</v>
      </c>
      <c r="K78" s="1190">
        <f>ROUND('T1 ANSP HungaroControl'!L39,$D$77)</f>
        <v>9004960.8599999994</v>
      </c>
      <c r="L78" s="1190">
        <f>ROUND('T1 ANSP HungaroControl'!M39,$D$77)</f>
        <v>12765697.778999999</v>
      </c>
      <c r="M78" s="1190">
        <f>ROUND('T1 ANSP HungaroControl'!N39,$D$77)</f>
        <v>17524415.642000001</v>
      </c>
      <c r="N78" s="1190">
        <f>ROUND('T1 ANSP HungaroControl'!O39,$D$77)</f>
        <v>17122714.024</v>
      </c>
      <c r="O78" s="232"/>
      <c r="P78" s="217"/>
    </row>
    <row r="79" spans="1:16" s="243" customFormat="1" ht="12" customHeight="1" outlineLevel="1">
      <c r="A79" s="239"/>
      <c r="B79" s="240"/>
      <c r="C79" s="241" t="s">
        <v>131</v>
      </c>
      <c r="D79" s="244"/>
      <c r="E79" s="1190">
        <f>ROUND('T1 ANSP HungaroControl'!F16,$D$77)</f>
        <v>115383.558</v>
      </c>
      <c r="F79" s="1190">
        <f>ROUND('T1 ANSP HungaroControl'!G16,$D$77)</f>
        <v>159716.21799999999</v>
      </c>
      <c r="G79" s="1190">
        <f>ROUND('T1 ANSP HungaroControl'!H16,$D$77)</f>
        <v>141768.02799999999</v>
      </c>
      <c r="H79" s="1190">
        <f>ROUND('T1 ANSP HungaroControl'!I16,$D$77)</f>
        <v>247189.285</v>
      </c>
      <c r="I79" s="1190">
        <f>ROUND('T1 ANSP HungaroControl'!J16,$D$77)</f>
        <v>231315.948</v>
      </c>
      <c r="J79" s="1190">
        <f>ROUND('T1 ANSP HungaroControl'!K16,$D$77)</f>
        <v>442148.34399999998</v>
      </c>
      <c r="K79" s="1190">
        <f>ROUND('T1 ANSP HungaroControl'!L16,$D$77)</f>
        <v>725799.84499999997</v>
      </c>
      <c r="L79" s="1190">
        <f>ROUND('T1 ANSP HungaroControl'!M16,$D$77)</f>
        <v>1028915.241</v>
      </c>
      <c r="M79" s="1190">
        <f>ROUND('T1 ANSP HungaroControl'!N16,$D$77)</f>
        <v>1412467.9010000001</v>
      </c>
      <c r="N79" s="1190">
        <f>ROUND('T1 ANSP HungaroControl'!O16,$D$77)</f>
        <v>1380090.75</v>
      </c>
      <c r="O79" s="232"/>
      <c r="P79" s="217"/>
    </row>
    <row r="80" spans="1:16" s="247" customFormat="1" ht="18.75">
      <c r="A80" s="227" t="s">
        <v>71</v>
      </c>
      <c r="B80" s="228" t="s">
        <v>72</v>
      </c>
      <c r="C80" s="229" t="s">
        <v>440</v>
      </c>
      <c r="D80" s="245"/>
      <c r="E80" s="246"/>
      <c r="F80" s="246"/>
      <c r="G80" s="246"/>
      <c r="H80" s="246"/>
      <c r="I80" s="246"/>
      <c r="J80" s="246"/>
      <c r="K80" s="246"/>
      <c r="L80" s="246"/>
      <c r="M80" s="246"/>
      <c r="N80" s="246"/>
      <c r="O80" s="232"/>
      <c r="P80" s="217"/>
    </row>
    <row r="81" spans="1:16" s="238" customFormat="1" ht="12" customHeight="1">
      <c r="A81" s="248" t="s">
        <v>78</v>
      </c>
      <c r="B81" s="234" t="s">
        <v>79</v>
      </c>
      <c r="C81" s="235" t="s">
        <v>132</v>
      </c>
      <c r="D81" s="236">
        <v>3</v>
      </c>
      <c r="E81" s="237" t="b">
        <f>ROUND('T1 NSA'!F18,$D$81)=ROUND(SUM('T1 NSA'!F14:F17)+'T1 NSA'!F12,$D$81)</f>
        <v>1</v>
      </c>
      <c r="F81" s="237" t="b">
        <f>ROUND('T1 NSA'!G18,$D$81)=ROUND(SUM('T1 NSA'!G14:G17)+'T1 NSA'!G12,$D$81)</f>
        <v>1</v>
      </c>
      <c r="G81" s="237" t="b">
        <f>ROUND('T1 NSA'!H18,$D$81)=ROUND(SUM('T1 NSA'!H14:H17)+'T1 NSA'!H12,$D$81)</f>
        <v>1</v>
      </c>
      <c r="H81" s="237" t="b">
        <f>ROUND('T1 NSA'!I18,$D$81)=ROUND(SUM('T1 NSA'!I14:I17)+'T1 NSA'!I12,$D$81)</f>
        <v>1</v>
      </c>
      <c r="I81" s="237" t="b">
        <f>ROUND('T1 NSA'!J18,$D$81)=ROUND(SUM('T1 NSA'!J14:J17)+'T1 NSA'!J12,$D$81)</f>
        <v>1</v>
      </c>
      <c r="J81" s="237" t="b">
        <f>ROUND('T1 NSA'!K18,$D$81)=ROUND(SUM('T1 NSA'!K14:K17)+'T1 NSA'!K12,$D$81)</f>
        <v>1</v>
      </c>
      <c r="K81" s="237" t="b">
        <f>ROUND('T1 NSA'!L18,$D$81)=ROUND(SUM('T1 NSA'!L14:L17)+'T1 NSA'!L12,$D$81)</f>
        <v>1</v>
      </c>
      <c r="L81" s="237" t="b">
        <f>ROUND('T1 NSA'!M18,$D$81)=ROUND(SUM('T1 NSA'!M14:M17)+'T1 NSA'!M12,$D$81)</f>
        <v>1</v>
      </c>
      <c r="M81" s="237" t="b">
        <f>ROUND('T1 NSA'!N18,$D$81)=ROUND(SUM('T1 NSA'!N14:N17)+'T1 NSA'!N12,$D$81)</f>
        <v>1</v>
      </c>
      <c r="N81" s="237" t="b">
        <f>ROUND('T1 NSA'!O18,$D$81)=ROUND(SUM('T1 NSA'!O14:O17)+'T1 NSA'!O12,$D$81)</f>
        <v>1</v>
      </c>
      <c r="O81" s="232"/>
      <c r="P81" s="217"/>
    </row>
    <row r="82" spans="1:16" s="243" customFormat="1" ht="12" customHeight="1" outlineLevel="1">
      <c r="A82" s="250"/>
      <c r="B82" s="240"/>
      <c r="C82" s="241" t="s">
        <v>81</v>
      </c>
      <c r="D82" s="244"/>
      <c r="E82" s="1190">
        <f>ROUND('T1 NSA'!F18,$D$81)</f>
        <v>67327.748999999996</v>
      </c>
      <c r="F82" s="1190">
        <f>ROUND('T1 NSA'!G18,$D$81)</f>
        <v>67604.891000000003</v>
      </c>
      <c r="G82" s="1190">
        <f>ROUND('T1 NSA'!H18,$D$81)</f>
        <v>70300.540999999997</v>
      </c>
      <c r="H82" s="1190">
        <f>ROUND('T1 NSA'!I18,$D$81)</f>
        <v>70300</v>
      </c>
      <c r="I82" s="1190">
        <f>ROUND('T1 NSA'!J18,$D$81)</f>
        <v>70300</v>
      </c>
      <c r="J82" s="1190">
        <f>ROUND('T1 NSA'!K18,$D$81)</f>
        <v>105450</v>
      </c>
      <c r="K82" s="1190">
        <f>ROUND('T1 NSA'!L18,$D$81)</f>
        <v>115995</v>
      </c>
      <c r="L82" s="1190">
        <f>ROUND('T1 NSA'!M18,$D$81)</f>
        <v>126540</v>
      </c>
      <c r="M82" s="1190">
        <f>ROUND('T1 NSA'!N18,$D$81)</f>
        <v>137085</v>
      </c>
      <c r="N82" s="1190">
        <f>ROUND('T1 NSA'!O18,$D$81)</f>
        <v>147630</v>
      </c>
      <c r="O82" s="232"/>
      <c r="P82" s="217"/>
    </row>
    <row r="83" spans="1:16" s="243" customFormat="1" ht="12" customHeight="1" outlineLevel="1">
      <c r="A83" s="250"/>
      <c r="B83" s="240"/>
      <c r="C83" s="241" t="s">
        <v>82</v>
      </c>
      <c r="D83" s="244"/>
      <c r="E83" s="1190">
        <f>ROUND(SUM('T1 NSA'!F14:F17)+'T1 NSA'!F12,$D$81)</f>
        <v>67327.748999999996</v>
      </c>
      <c r="F83" s="1190">
        <f>ROUND(SUM('T1 NSA'!G14:G17)+'T1 NSA'!G12,$D$81)</f>
        <v>67604.891000000003</v>
      </c>
      <c r="G83" s="1190">
        <f>ROUND(SUM('T1 NSA'!H14:H17)+'T1 NSA'!H12,$D$81)</f>
        <v>70300.540999999997</v>
      </c>
      <c r="H83" s="1190">
        <f>ROUND(SUM('T1 NSA'!I14:I17)+'T1 NSA'!I12,$D$81)</f>
        <v>70300</v>
      </c>
      <c r="I83" s="1190">
        <f>ROUND(SUM('T1 NSA'!J14:J17)+'T1 NSA'!J12,$D$81)</f>
        <v>70300</v>
      </c>
      <c r="J83" s="1190">
        <f>ROUND(SUM('T1 NSA'!K14:K17)+'T1 NSA'!K12,$D$81)</f>
        <v>105450</v>
      </c>
      <c r="K83" s="1190">
        <f>ROUND(SUM('T1 NSA'!L14:L17)+'T1 NSA'!L12,$D$81)</f>
        <v>115995</v>
      </c>
      <c r="L83" s="1190">
        <f>ROUND(SUM('T1 NSA'!M14:M17)+'T1 NSA'!M12,$D$81)</f>
        <v>126540</v>
      </c>
      <c r="M83" s="1190">
        <f>ROUND(SUM('T1 NSA'!N14:N17)+'T1 NSA'!N12,$D$81)</f>
        <v>137085</v>
      </c>
      <c r="N83" s="1190">
        <f>ROUND(SUM('T1 NSA'!O14:O17)+'T1 NSA'!O12,$D$81)</f>
        <v>147630</v>
      </c>
      <c r="O83" s="232"/>
      <c r="P83" s="217"/>
    </row>
    <row r="84" spans="1:16" s="238" customFormat="1" ht="12" customHeight="1">
      <c r="A84" s="248" t="s">
        <v>83</v>
      </c>
      <c r="B84" s="234" t="s">
        <v>84</v>
      </c>
      <c r="C84" s="235" t="s">
        <v>85</v>
      </c>
      <c r="D84" s="236">
        <v>3</v>
      </c>
      <c r="E84" s="237" t="b">
        <f>ROUND('T1 NSA'!F31,$D$84)=ROUND(SUM('T1 NSA'!F22:F30),$D$84)</f>
        <v>1</v>
      </c>
      <c r="F84" s="237" t="b">
        <f>ROUND('T1 NSA'!G31,$D$84)=ROUND(SUM('T1 NSA'!G22:G30),$D$84)</f>
        <v>1</v>
      </c>
      <c r="G84" s="237" t="b">
        <f>ROUND('T1 NSA'!H31,$D$84)=ROUND(SUM('T1 NSA'!H22:H30),$D$84)</f>
        <v>1</v>
      </c>
      <c r="H84" s="237" t="b">
        <f>ROUND('T1 NSA'!I31,$D$84)=ROUND(SUM('T1 NSA'!I22:I30),$D$84)</f>
        <v>1</v>
      </c>
      <c r="I84" s="237" t="b">
        <f>ROUND('T1 NSA'!J31,$D$84)=ROUND(SUM('T1 NSA'!J22:J30),$D$84)</f>
        <v>1</v>
      </c>
      <c r="J84" s="237" t="b">
        <f>ROUND('T1 NSA'!K31,$D$84)=ROUND(SUM('T1 NSA'!K22:K30),$D$84)</f>
        <v>1</v>
      </c>
      <c r="K84" s="237" t="b">
        <f>ROUND('T1 NSA'!L31,$D$84)=ROUND(SUM('T1 NSA'!L22:L30),$D$84)</f>
        <v>1</v>
      </c>
      <c r="L84" s="237" t="b">
        <f>ROUND('T1 NSA'!M31,$D$84)=ROUND(SUM('T1 NSA'!M22:M30),$D$84)</f>
        <v>1</v>
      </c>
      <c r="M84" s="237" t="b">
        <f>ROUND('T1 NSA'!N31,$D$84)=ROUND(SUM('T1 NSA'!N22:N30),$D$84)</f>
        <v>1</v>
      </c>
      <c r="N84" s="237" t="b">
        <f>ROUND('T1 NSA'!O31,$D$84)=ROUND(SUM('T1 NSA'!O22:O30),$D$84)</f>
        <v>1</v>
      </c>
      <c r="O84" s="232"/>
      <c r="P84" s="217"/>
    </row>
    <row r="85" spans="1:16" s="243" customFormat="1" ht="12" customHeight="1" outlineLevel="1">
      <c r="A85" s="250"/>
      <c r="B85" s="240"/>
      <c r="C85" s="241" t="s">
        <v>86</v>
      </c>
      <c r="D85" s="244"/>
      <c r="E85" s="1190">
        <f>ROUND('T1 NSA'!F31,$D$84)</f>
        <v>67327.748999999996</v>
      </c>
      <c r="F85" s="1190">
        <f>ROUND('T1 NSA'!G31,$D$84)</f>
        <v>67604.891000000003</v>
      </c>
      <c r="G85" s="1190">
        <f>ROUND('T1 NSA'!H31,$D$84)</f>
        <v>70300.540999999997</v>
      </c>
      <c r="H85" s="1190">
        <f>ROUND('T1 NSA'!I31,$D$84)</f>
        <v>70300</v>
      </c>
      <c r="I85" s="1190">
        <f>ROUND('T1 NSA'!J31,$D$84)</f>
        <v>70300</v>
      </c>
      <c r="J85" s="1190">
        <f>ROUND('T1 NSA'!K31,$D$84)</f>
        <v>105450</v>
      </c>
      <c r="K85" s="1190">
        <f>ROUND('T1 NSA'!L31,$D$84)</f>
        <v>115995</v>
      </c>
      <c r="L85" s="1190">
        <f>ROUND('T1 NSA'!M31,$D$84)</f>
        <v>126540</v>
      </c>
      <c r="M85" s="1190">
        <f>ROUND('T1 NSA'!N31,$D$84)</f>
        <v>137085</v>
      </c>
      <c r="N85" s="1190">
        <f>ROUND('T1 NSA'!O31,$D$84)</f>
        <v>147630</v>
      </c>
      <c r="O85" s="232"/>
      <c r="P85" s="217"/>
    </row>
    <row r="86" spans="1:16" s="243" customFormat="1" ht="12" customHeight="1" outlineLevel="1">
      <c r="A86" s="250"/>
      <c r="B86" s="240"/>
      <c r="C86" s="241" t="s">
        <v>87</v>
      </c>
      <c r="D86" s="244"/>
      <c r="E86" s="1190">
        <f>ROUND(SUM('T1 NSA'!F22:F30),$D$84)</f>
        <v>67327.748999999996</v>
      </c>
      <c r="F86" s="1190">
        <f>ROUND(SUM('T1 NSA'!G22:G30),$D$84)</f>
        <v>67604.891000000003</v>
      </c>
      <c r="G86" s="1190">
        <f>ROUND(SUM('T1 NSA'!H22:H30),$D$84)</f>
        <v>70300.540999999997</v>
      </c>
      <c r="H86" s="1190">
        <f>ROUND(SUM('T1 NSA'!I22:I30),$D$84)</f>
        <v>70300</v>
      </c>
      <c r="I86" s="1190">
        <f>ROUND(SUM('T1 NSA'!J22:J30),$D$84)</f>
        <v>70300</v>
      </c>
      <c r="J86" s="1190">
        <f>ROUND(SUM('T1 NSA'!K22:K30),$D$84)</f>
        <v>105450</v>
      </c>
      <c r="K86" s="1190">
        <f>ROUND(SUM('T1 NSA'!L22:L30),$D$84)</f>
        <v>115995</v>
      </c>
      <c r="L86" s="1190">
        <f>ROUND(SUM('T1 NSA'!M22:M30),$D$84)</f>
        <v>126540</v>
      </c>
      <c r="M86" s="1190">
        <f>ROUND(SUM('T1 NSA'!N22:N30),$D$84)</f>
        <v>137085</v>
      </c>
      <c r="N86" s="1190">
        <f>ROUND(SUM('T1 NSA'!O22:O30),$D$84)</f>
        <v>147630</v>
      </c>
      <c r="O86" s="232"/>
      <c r="P86" s="217"/>
    </row>
    <row r="87" spans="1:16" s="238" customFormat="1" ht="12" customHeight="1">
      <c r="A87" s="248" t="s">
        <v>88</v>
      </c>
      <c r="B87" s="234" t="s">
        <v>84</v>
      </c>
      <c r="C87" s="235" t="s">
        <v>89</v>
      </c>
      <c r="D87" s="236">
        <v>3</v>
      </c>
      <c r="E87" s="237" t="b">
        <f>ROUND('T1 NSA'!F18,$D$87)=ROUND('T1 NSA'!F31,$D$87)</f>
        <v>1</v>
      </c>
      <c r="F87" s="237" t="b">
        <f>ROUND('T1 NSA'!G18,$D$87)=ROUND('T1 NSA'!G31,$D$87)</f>
        <v>1</v>
      </c>
      <c r="G87" s="237" t="b">
        <f>ROUND('T1 NSA'!H18,$D$87)=ROUND('T1 NSA'!H31,$D$87)</f>
        <v>1</v>
      </c>
      <c r="H87" s="237" t="b">
        <f>ROUND('T1 NSA'!I18,$D$87)=ROUND('T1 NSA'!I31,$D$87)</f>
        <v>1</v>
      </c>
      <c r="I87" s="237" t="b">
        <f>ROUND('T1 NSA'!J18,$D$87)=ROUND('T1 NSA'!J31,$D$87)</f>
        <v>1</v>
      </c>
      <c r="J87" s="237" t="b">
        <f>ROUND('T1 NSA'!K18,$D$87)=ROUND('T1 NSA'!K31,$D$87)</f>
        <v>1</v>
      </c>
      <c r="K87" s="237" t="b">
        <f>ROUND('T1 NSA'!L18,$D$87)=ROUND('T1 NSA'!L31,$D$87)</f>
        <v>1</v>
      </c>
      <c r="L87" s="237" t="b">
        <f>ROUND('T1 NSA'!M18,$D$87)=ROUND('T1 NSA'!M31,$D$87)</f>
        <v>1</v>
      </c>
      <c r="M87" s="237" t="b">
        <f>ROUND('T1 NSA'!N18,$D$87)=ROUND('T1 NSA'!N31,$D$87)</f>
        <v>1</v>
      </c>
      <c r="N87" s="237" t="b">
        <f>ROUND('T1 NSA'!O18,$D$87)=ROUND('T1 NSA'!O31,$D$87)</f>
        <v>1</v>
      </c>
      <c r="O87" s="232"/>
      <c r="P87" s="217"/>
    </row>
    <row r="88" spans="1:16" s="243" customFormat="1" ht="12" customHeight="1" outlineLevel="1">
      <c r="A88" s="250"/>
      <c r="B88" s="240"/>
      <c r="C88" s="241" t="s">
        <v>81</v>
      </c>
      <c r="D88" s="244"/>
      <c r="E88" s="1190">
        <f>ROUND('T1 NSA'!F18,$D$87)</f>
        <v>67327.748999999996</v>
      </c>
      <c r="F88" s="1190">
        <f>ROUND('T1 NSA'!G18,$D$87)</f>
        <v>67604.891000000003</v>
      </c>
      <c r="G88" s="1190">
        <f>ROUND('T1 NSA'!H18,$D$87)</f>
        <v>70300.540999999997</v>
      </c>
      <c r="H88" s="1190">
        <f>ROUND('T1 NSA'!I18,$D$87)</f>
        <v>70300</v>
      </c>
      <c r="I88" s="1190">
        <f>ROUND('T1 NSA'!J18,$D$87)</f>
        <v>70300</v>
      </c>
      <c r="J88" s="1190">
        <f>ROUND('T1 NSA'!K18,$D$87)</f>
        <v>105450</v>
      </c>
      <c r="K88" s="1190">
        <f>ROUND('T1 NSA'!L18,$D$87)</f>
        <v>115995</v>
      </c>
      <c r="L88" s="1190">
        <f>ROUND('T1 NSA'!M18,$D$87)</f>
        <v>126540</v>
      </c>
      <c r="M88" s="1190">
        <f>ROUND('T1 NSA'!N18,$D$87)</f>
        <v>137085</v>
      </c>
      <c r="N88" s="1190">
        <f>ROUND('T1 NSA'!O18,$D$87)</f>
        <v>147630</v>
      </c>
      <c r="O88" s="232"/>
      <c r="P88" s="217"/>
    </row>
    <row r="89" spans="1:16" s="243" customFormat="1" ht="12" customHeight="1" outlineLevel="1">
      <c r="A89" s="250"/>
      <c r="B89" s="240"/>
      <c r="C89" s="241" t="s">
        <v>86</v>
      </c>
      <c r="D89" s="244"/>
      <c r="E89" s="1190">
        <f>ROUND('T1 NSA'!F31,$D$87)</f>
        <v>67327.748999999996</v>
      </c>
      <c r="F89" s="1190">
        <f>ROUND('T1 NSA'!G31,$D$87)</f>
        <v>67604.891000000003</v>
      </c>
      <c r="G89" s="1190">
        <f>ROUND('T1 NSA'!H31,$D$87)</f>
        <v>70300.540999999997</v>
      </c>
      <c r="H89" s="1190">
        <f>ROUND('T1 NSA'!I31,$D$87)</f>
        <v>70300</v>
      </c>
      <c r="I89" s="1190">
        <f>ROUND('T1 NSA'!J31,$D$87)</f>
        <v>70300</v>
      </c>
      <c r="J89" s="1190">
        <f>ROUND('T1 NSA'!K31,$D$87)</f>
        <v>105450</v>
      </c>
      <c r="K89" s="1190">
        <f>ROUND('T1 NSA'!L31,$D$87)</f>
        <v>115995</v>
      </c>
      <c r="L89" s="1190">
        <f>ROUND('T1 NSA'!M31,$D$87)</f>
        <v>126540</v>
      </c>
      <c r="M89" s="1190">
        <f>ROUND('T1 NSA'!N31,$D$87)</f>
        <v>137085</v>
      </c>
      <c r="N89" s="1190">
        <f>ROUND('T1 NSA'!O31,$D$87)</f>
        <v>147630</v>
      </c>
      <c r="O89" s="232"/>
      <c r="P89" s="217"/>
    </row>
    <row r="90" spans="1:16" s="238" customFormat="1" ht="14.45" customHeight="1">
      <c r="A90" s="248" t="s">
        <v>144</v>
      </c>
      <c r="B90" s="234" t="s">
        <v>94</v>
      </c>
      <c r="C90" s="235" t="s">
        <v>138</v>
      </c>
      <c r="D90" s="236">
        <v>3</v>
      </c>
      <c r="E90" s="237" t="b">
        <f>ROUND('T1 NSA'!F61,$D$90)=ROUND('T1 NSA'!F66,$D$90)</f>
        <v>1</v>
      </c>
      <c r="F90" s="237" t="b">
        <f>ROUND('T1 NSA'!G61,$D$90)=ROUND('T1 NSA'!G66,$D$90)</f>
        <v>1</v>
      </c>
      <c r="G90" s="237" t="b">
        <f>ROUND('T1 NSA'!H61,$D$90)=ROUND('T1 NSA'!H66,$D$90)</f>
        <v>1</v>
      </c>
      <c r="H90" s="237" t="b">
        <f>ROUND('T1 NSA'!I61,$D$90)=ROUND('T1 NSA'!I66,$D$90)</f>
        <v>1</v>
      </c>
      <c r="I90" s="237" t="b">
        <f>ROUND('T1 NSA'!J61,$D$90)=ROUND('T1 NSA'!J66,$D$90)</f>
        <v>1</v>
      </c>
      <c r="J90" s="237" t="b">
        <f>ROUND('T1 NSA'!K61,$D$90)=ROUND('T1 NSA'!K66,$D$90)</f>
        <v>1</v>
      </c>
      <c r="K90" s="237" t="b">
        <f>ROUND('T1 NSA'!L61,$D$90)=ROUND('T1 NSA'!L66,$D$90)</f>
        <v>1</v>
      </c>
      <c r="L90" s="237" t="b">
        <f>ROUND('T1 NSA'!M61,$D$90)=ROUND('T1 NSA'!M66,$D$90)</f>
        <v>1</v>
      </c>
      <c r="M90" s="237" t="b">
        <f>ROUND('T1 NSA'!N61,$D$90)=ROUND('T1 NSA'!N66,$D$90)</f>
        <v>1</v>
      </c>
      <c r="N90" s="237" t="b">
        <f>ROUND('T1 NSA'!O61,$D$90)=ROUND('T1 NSA'!O66,$D$90)</f>
        <v>1</v>
      </c>
      <c r="O90" s="232"/>
      <c r="P90" s="217"/>
    </row>
    <row r="91" spans="1:16" s="243" customFormat="1" ht="17.45" customHeight="1" outlineLevel="1">
      <c r="A91" s="250"/>
      <c r="B91" s="240"/>
      <c r="C91" s="241" t="s">
        <v>95</v>
      </c>
      <c r="D91" s="244"/>
      <c r="E91" s="1190">
        <f>ROUND('T1 NSA'!F61,$D$90)</f>
        <v>67327.748999999996</v>
      </c>
      <c r="F91" s="1190">
        <f>ROUND('T1 NSA'!G61,$D$90)</f>
        <v>67604.891000000003</v>
      </c>
      <c r="G91" s="1190">
        <f>ROUND('T1 NSA'!H61,$D$90)</f>
        <v>70300.540999999997</v>
      </c>
      <c r="H91" s="1190">
        <f>ROUND('T1 NSA'!I61,$D$90)</f>
        <v>70300</v>
      </c>
      <c r="I91" s="1190">
        <f>ROUND('T1 NSA'!J61,$D$90)</f>
        <v>70300</v>
      </c>
      <c r="J91" s="1190">
        <f>ROUND('T1 NSA'!K61,$D$90)</f>
        <v>105450</v>
      </c>
      <c r="K91" s="1190">
        <f>ROUND('T1 NSA'!L61,$D$90)</f>
        <v>115995</v>
      </c>
      <c r="L91" s="1190">
        <f>ROUND('T1 NSA'!M61,$D$90)</f>
        <v>126540</v>
      </c>
      <c r="M91" s="1190">
        <f>ROUND('T1 NSA'!N61,$D$90)</f>
        <v>137085</v>
      </c>
      <c r="N91" s="1190">
        <f>ROUND('T1 NSA'!O61,$D$90)</f>
        <v>147630</v>
      </c>
      <c r="O91" s="232"/>
      <c r="P91" s="217"/>
    </row>
    <row r="92" spans="1:16" s="243" customFormat="1" ht="12" customHeight="1" outlineLevel="1">
      <c r="A92" s="250"/>
      <c r="B92" s="240"/>
      <c r="C92" s="241" t="s">
        <v>96</v>
      </c>
      <c r="D92" s="244"/>
      <c r="E92" s="1190">
        <f>ROUND('T1 NSA'!F66,$D$90)</f>
        <v>67327.748999999996</v>
      </c>
      <c r="F92" s="1190">
        <f>ROUND('T1 NSA'!G66,$D$90)</f>
        <v>67604.891000000003</v>
      </c>
      <c r="G92" s="1190">
        <f>ROUND('T1 NSA'!H66,$D$90)</f>
        <v>70300.540999999997</v>
      </c>
      <c r="H92" s="1190">
        <f>ROUND('T1 NSA'!I66,$D$90)</f>
        <v>70300</v>
      </c>
      <c r="I92" s="1190">
        <f>ROUND('T1 NSA'!J66,$D$90)</f>
        <v>70300</v>
      </c>
      <c r="J92" s="1190">
        <f>ROUND('T1 NSA'!K66,$D$90)</f>
        <v>105450</v>
      </c>
      <c r="K92" s="1190">
        <f>ROUND('T1 NSA'!L66,$D$90)</f>
        <v>115995</v>
      </c>
      <c r="L92" s="1190">
        <f>ROUND('T1 NSA'!M66,$D$90)</f>
        <v>126540</v>
      </c>
      <c r="M92" s="1190">
        <f>ROUND('T1 NSA'!N66,$D$90)</f>
        <v>137085</v>
      </c>
      <c r="N92" s="1190">
        <f>ROUND('T1 NSA'!O66,$D$90)</f>
        <v>147630</v>
      </c>
      <c r="O92" s="232"/>
      <c r="P92" s="217"/>
    </row>
    <row r="93" spans="1:16" s="238" customFormat="1">
      <c r="A93" s="248" t="s">
        <v>106</v>
      </c>
      <c r="B93" s="234" t="s">
        <v>107</v>
      </c>
      <c r="C93" s="235" t="s">
        <v>108</v>
      </c>
      <c r="D93" s="244"/>
      <c r="E93" s="237" t="b">
        <f>'T1 NSA'!F68='T1'!F68</f>
        <v>1</v>
      </c>
      <c r="F93" s="237" t="b">
        <f>'T1 NSA'!G68='T1'!G68</f>
        <v>1</v>
      </c>
      <c r="G93" s="237" t="b">
        <f>'T1 NSA'!H68='T1'!H68</f>
        <v>1</v>
      </c>
      <c r="H93" s="237" t="b">
        <f>'T1 NSA'!I68='T1'!I68</f>
        <v>1</v>
      </c>
      <c r="I93" s="237" t="b">
        <f>'T1 NSA'!J68='T1'!J68</f>
        <v>1</v>
      </c>
      <c r="J93" s="237" t="b">
        <f>'T1 NSA'!K68='T1'!K68</f>
        <v>1</v>
      </c>
      <c r="K93" s="237" t="b">
        <f>'T1 NSA'!L68='T1'!L68</f>
        <v>1</v>
      </c>
      <c r="L93" s="237" t="b">
        <f>'T1 NSA'!M68='T1'!M68</f>
        <v>1</v>
      </c>
      <c r="M93" s="237" t="b">
        <f>'T1 NSA'!N68='T1'!N68</f>
        <v>1</v>
      </c>
      <c r="N93" s="237" t="b">
        <f>'T1 NSA'!O68='T1'!O68</f>
        <v>1</v>
      </c>
      <c r="O93" s="232"/>
      <c r="P93" s="217"/>
    </row>
    <row r="94" spans="1:16" s="243" customFormat="1" outlineLevel="1">
      <c r="A94" s="250"/>
      <c r="B94" s="240"/>
      <c r="C94" s="241" t="s">
        <v>133</v>
      </c>
      <c r="D94" s="244"/>
      <c r="E94" s="1190">
        <f>'T1 NSA'!F68</f>
        <v>55.314729999999898</v>
      </c>
      <c r="F94" s="1190">
        <f>'T1 NSA'!G68</f>
        <v>59.112670000000001</v>
      </c>
      <c r="G94" s="1190">
        <f>'T1 NSA'!H68</f>
        <v>63.973999999999997</v>
      </c>
      <c r="H94" s="1190">
        <f>'T1 NSA'!I68</f>
        <v>73.183914240999997</v>
      </c>
      <c r="I94" s="1190">
        <f>'T1 NSA'!J68</f>
        <v>74.147825558609981</v>
      </c>
      <c r="J94" s="1190">
        <f>'T1 NSA'!K68</f>
        <v>84.9</v>
      </c>
      <c r="K94" s="1190">
        <f>'T1 NSA'!L68</f>
        <v>90.1</v>
      </c>
      <c r="L94" s="1190">
        <f>'T1 NSA'!M68</f>
        <v>98.1</v>
      </c>
      <c r="M94" s="1190">
        <f>'T1 NSA'!N68</f>
        <v>103.1</v>
      </c>
      <c r="N94" s="1190">
        <f>'T1 NSA'!O68</f>
        <v>106.7</v>
      </c>
      <c r="O94" s="232"/>
      <c r="P94" s="217"/>
    </row>
    <row r="95" spans="1:16" s="243" customFormat="1" outlineLevel="1">
      <c r="A95" s="250"/>
      <c r="B95" s="240"/>
      <c r="C95" s="241" t="s">
        <v>109</v>
      </c>
      <c r="D95" s="244"/>
      <c r="E95" s="1190">
        <f>'T1'!F68</f>
        <v>55.314729999999898</v>
      </c>
      <c r="F95" s="1190">
        <f>'T1'!G68</f>
        <v>59.112670000000001</v>
      </c>
      <c r="G95" s="1190">
        <f>'T1'!H68</f>
        <v>63.973999999999997</v>
      </c>
      <c r="H95" s="1190">
        <f>'T1'!I68</f>
        <v>73.183914240999997</v>
      </c>
      <c r="I95" s="1190">
        <f>'T1'!J68</f>
        <v>74.147825558609981</v>
      </c>
      <c r="J95" s="1190">
        <f>'T1'!K68</f>
        <v>84.9</v>
      </c>
      <c r="K95" s="1190">
        <f>'T1'!L68</f>
        <v>90.1</v>
      </c>
      <c r="L95" s="1190">
        <f>'T1'!M68</f>
        <v>98.1</v>
      </c>
      <c r="M95" s="1190">
        <f>'T1'!N68</f>
        <v>103.1</v>
      </c>
      <c r="N95" s="1190">
        <f>'T1'!O68</f>
        <v>106.7</v>
      </c>
      <c r="O95" s="232"/>
      <c r="P95" s="217"/>
    </row>
    <row r="96" spans="1:16" s="238" customFormat="1" ht="12" customHeight="1">
      <c r="A96" s="248" t="s">
        <v>97</v>
      </c>
      <c r="B96" s="234" t="s">
        <v>98</v>
      </c>
      <c r="C96" s="235" t="s">
        <v>139</v>
      </c>
      <c r="D96" s="236">
        <v>2</v>
      </c>
      <c r="E96" s="237" t="b">
        <f>ROUND(('T1 NSA'!F66/'T1 NSA'!F68),$D$96)=ROUND('T1 NSA'!F70,$D$96)</f>
        <v>1</v>
      </c>
      <c r="F96" s="237" t="b">
        <f>ROUND(('T1 NSA'!G66/'T1 NSA'!G68),$D$96)=ROUND('T1 NSA'!G70,$D$96)</f>
        <v>1</v>
      </c>
      <c r="G96" s="237" t="b">
        <f>ROUND(('T1 NSA'!H66/'T1 NSA'!H68),$D$96)=ROUND('T1 NSA'!H70,$D$96)</f>
        <v>1</v>
      </c>
      <c r="H96" s="237" t="b">
        <f>ROUND(('T1 NSA'!I66/'T1 NSA'!I68),$D$96)=ROUND('T1 NSA'!I70,$D$96)</f>
        <v>1</v>
      </c>
      <c r="I96" s="237" t="b">
        <f>ROUND(('T1 NSA'!J66/'T1 NSA'!J68),$D$96)=ROUND('T1 NSA'!J70,$D$96)</f>
        <v>1</v>
      </c>
      <c r="J96" s="237" t="b">
        <f>ROUND(('T1 NSA'!K66/'T1 NSA'!K68),$D$96)=ROUND('T1 NSA'!K70,$D$96)</f>
        <v>1</v>
      </c>
      <c r="K96" s="237" t="b">
        <f>ROUND(('T1 NSA'!L66/'T1 NSA'!L68),$D$96)=ROUND('T1 NSA'!L70,$D$96)</f>
        <v>1</v>
      </c>
      <c r="L96" s="237" t="b">
        <f>ROUND(('T1 NSA'!M66/'T1 NSA'!M68),$D$96)=ROUND('T1 NSA'!M70,$D$96)</f>
        <v>1</v>
      </c>
      <c r="M96" s="237" t="b">
        <f>ROUND(('T1 NSA'!N66/'T1 NSA'!N68),$D$96)=ROUND('T1 NSA'!N70,$D$96)</f>
        <v>1</v>
      </c>
      <c r="N96" s="237" t="b">
        <f>ROUND(('T1 NSA'!O66/'T1 NSA'!O68),$D$96)=ROUND('T1 NSA'!O70,$D$96)</f>
        <v>1</v>
      </c>
      <c r="O96" s="232"/>
      <c r="P96" s="217"/>
    </row>
    <row r="97" spans="1:16" s="243" customFormat="1" ht="12" customHeight="1" outlineLevel="1">
      <c r="A97" s="250"/>
      <c r="B97" s="240"/>
      <c r="C97" s="241" t="s">
        <v>99</v>
      </c>
      <c r="D97" s="244"/>
      <c r="E97" s="1189">
        <f>ROUND(('T1 NSA'!F66/'T1 NSA'!F68),$D$96)</f>
        <v>1217.18</v>
      </c>
      <c r="F97" s="1189">
        <f>ROUND(('T1 NSA'!G66/'T1 NSA'!G68),$D$96)</f>
        <v>1143.6600000000001</v>
      </c>
      <c r="G97" s="1189">
        <f>ROUND(('T1 NSA'!H66/'T1 NSA'!H68),$D$96)</f>
        <v>1098.8900000000001</v>
      </c>
      <c r="H97" s="1189">
        <f>ROUND(('T1 NSA'!I66/'T1 NSA'!I68),$D$96)</f>
        <v>960.59</v>
      </c>
      <c r="I97" s="1189">
        <f>ROUND(('T1 NSA'!J66/'T1 NSA'!J68),$D$96)</f>
        <v>948.11</v>
      </c>
      <c r="J97" s="1189">
        <f>ROUND(('T1 NSA'!K66/'T1 NSA'!K68),$D$96)</f>
        <v>1242.05</v>
      </c>
      <c r="K97" s="1189">
        <f>ROUND(('T1 NSA'!L66/'T1 NSA'!L68),$D$96)</f>
        <v>1287.4000000000001</v>
      </c>
      <c r="L97" s="1189">
        <f>ROUND(('T1 NSA'!M66/'T1 NSA'!M68),$D$96)</f>
        <v>1289.9100000000001</v>
      </c>
      <c r="M97" s="1189">
        <f>ROUND(('T1 NSA'!N66/'T1 NSA'!N68),$D$96)</f>
        <v>1329.63</v>
      </c>
      <c r="N97" s="1189">
        <f>ROUND(('T1 NSA'!O66/'T1 NSA'!O68),$D$96)</f>
        <v>1383.6</v>
      </c>
      <c r="O97" s="232"/>
      <c r="P97" s="217"/>
    </row>
    <row r="98" spans="1:16" s="243" customFormat="1" ht="12" customHeight="1" outlineLevel="1">
      <c r="A98" s="250"/>
      <c r="B98" s="240"/>
      <c r="C98" s="241" t="s">
        <v>100</v>
      </c>
      <c r="D98" s="244"/>
      <c r="E98" s="1189">
        <f>ROUND('T1 NSA'!F70,$D$96)</f>
        <v>1217.18</v>
      </c>
      <c r="F98" s="1189">
        <f>ROUND('T1 NSA'!G70,$D$96)</f>
        <v>1143.6600000000001</v>
      </c>
      <c r="G98" s="1189">
        <f>ROUND('T1 NSA'!H70,$D$96)</f>
        <v>1098.8900000000001</v>
      </c>
      <c r="H98" s="1189">
        <f>ROUND('T1 NSA'!I70,$D$96)</f>
        <v>960.59</v>
      </c>
      <c r="I98" s="1189">
        <f>ROUND('T1 NSA'!J70,$D$96)</f>
        <v>948.11</v>
      </c>
      <c r="J98" s="1189">
        <f>ROUND('T1 NSA'!K70,$D$96)</f>
        <v>1242.05</v>
      </c>
      <c r="K98" s="1189">
        <f>ROUND('T1 NSA'!L70,$D$96)</f>
        <v>1287.4000000000001</v>
      </c>
      <c r="L98" s="1189">
        <f>ROUND('T1 NSA'!M70,$D$96)</f>
        <v>1289.9100000000001</v>
      </c>
      <c r="M98" s="1189">
        <f>ROUND('T1 NSA'!N70,$D$96)</f>
        <v>1329.63</v>
      </c>
      <c r="N98" s="1189">
        <f>ROUND('T1 NSA'!O70,$D$96)</f>
        <v>1383.6</v>
      </c>
      <c r="O98" s="232"/>
      <c r="P98" s="217"/>
    </row>
    <row r="99" spans="1:16" s="238" customFormat="1" ht="12" customHeight="1">
      <c r="A99" s="233" t="s">
        <v>117</v>
      </c>
      <c r="B99" s="234" t="s">
        <v>118</v>
      </c>
      <c r="C99" s="256" t="s">
        <v>119</v>
      </c>
      <c r="D99" s="236">
        <v>3</v>
      </c>
      <c r="E99" s="237" t="str">
        <f>IF('T1 NSA'!F39&gt;0,ROUND('T1 NSA'!F41,$D$99)=ROUND('T1 NSA'!F16/'T1 NSA'!F39,$D$99),"N/A")</f>
        <v>N/A</v>
      </c>
      <c r="F99" s="237" t="str">
        <f>IF('T1 NSA'!G39&gt;0,ROUND('T1 NSA'!G41,$D$99)=ROUND('T1 NSA'!G16/'T1 NSA'!G39,$D$99),"N/A")</f>
        <v>N/A</v>
      </c>
      <c r="G99" s="237" t="str">
        <f>IF('T1 NSA'!H39&gt;0,ROUND('T1 NSA'!H41,$D$99)=ROUND('T1 NSA'!H16/'T1 NSA'!H39,$D$99),"N/A")</f>
        <v>N/A</v>
      </c>
      <c r="H99" s="237" t="str">
        <f>IF('T1 NSA'!I39&gt;0,ROUND('T1 NSA'!I41,$D$99)=ROUND('T1 NSA'!I16/'T1 NSA'!I39,$D$99),"N/A")</f>
        <v>N/A</v>
      </c>
      <c r="I99" s="237" t="str">
        <f>IF('T1 NSA'!J39&gt;0,ROUND('T1 NSA'!J41,$D$99)=ROUND('T1 NSA'!J16/'T1 NSA'!J39,$D$99),"N/A")</f>
        <v>N/A</v>
      </c>
      <c r="J99" s="237" t="str">
        <f>IF('T1 NSA'!K39&gt;0,ROUND('T1 NSA'!K41,$D$99)=ROUND('T1 NSA'!K16/'T1 NSA'!K39,$D$99),"N/A")</f>
        <v>N/A</v>
      </c>
      <c r="K99" s="237" t="str">
        <f>IF('T1 NSA'!L39&gt;0,ROUND('T1 NSA'!L41,$D$99)=ROUND('T1 NSA'!L16/'T1 NSA'!L39,$D$99),"N/A")</f>
        <v>N/A</v>
      </c>
      <c r="L99" s="237" t="str">
        <f>IF('T1 NSA'!M39&gt;0,ROUND('T1 NSA'!M41,$D$99)=ROUND('T1 NSA'!M16/'T1 NSA'!M39,$D$99),"N/A")</f>
        <v>N/A</v>
      </c>
      <c r="M99" s="237" t="str">
        <f>IF('T1 NSA'!N39&gt;0,ROUND('T1 NSA'!N41,$D$99)=ROUND('T1 NSA'!N16/'T1 NSA'!N39,$D$99),"N/A")</f>
        <v>N/A</v>
      </c>
      <c r="N99" s="237" t="str">
        <f>IF('T1 NSA'!O39&gt;0,ROUND('T1 NSA'!O41,$D$99)=ROUND('T1 NSA'!O16/'T1 NSA'!O39,$D$99),"N/A")</f>
        <v>N/A</v>
      </c>
      <c r="O99" s="232"/>
      <c r="P99" s="217"/>
    </row>
    <row r="100" spans="1:16" s="243" customFormat="1" ht="12" customHeight="1" outlineLevel="1">
      <c r="A100" s="239"/>
      <c r="B100" s="240"/>
      <c r="C100" s="241" t="s">
        <v>120</v>
      </c>
      <c r="D100" s="244"/>
      <c r="E100" s="257" t="str">
        <f>IF('T1 NSA'!F39&gt;0,(ROUND('T1 NSA'!F41,$D$99)),"N/A")</f>
        <v>N/A</v>
      </c>
      <c r="F100" s="257" t="str">
        <f>IF('T1 NSA'!G39&gt;0,(ROUND('T1 NSA'!G41,$D$99)),"N/A")</f>
        <v>N/A</v>
      </c>
      <c r="G100" s="257" t="str">
        <f>IF('T1 NSA'!H39&gt;0,(ROUND('T1 NSA'!H41,$D$99)),"N/A")</f>
        <v>N/A</v>
      </c>
      <c r="H100" s="257" t="str">
        <f>IF('T1 NSA'!I39&gt;0,(ROUND('T1 NSA'!I41,$D$99)),"N/A")</f>
        <v>N/A</v>
      </c>
      <c r="I100" s="257" t="str">
        <f>IF('T1 NSA'!J39&gt;0,(ROUND('T1 NSA'!J41,$D$99)),"N/A")</f>
        <v>N/A</v>
      </c>
      <c r="J100" s="257" t="str">
        <f>IF('T1 NSA'!K39&gt;0,(ROUND('T1 NSA'!K41,$D$99)),"N/A")</f>
        <v>N/A</v>
      </c>
      <c r="K100" s="257" t="str">
        <f>IF('T1 NSA'!L39&gt;0,(ROUND('T1 NSA'!L41,$D$99)),"N/A")</f>
        <v>N/A</v>
      </c>
      <c r="L100" s="257" t="str">
        <f>IF('T1 NSA'!M39&gt;0,(ROUND('T1 NSA'!M41,$D$99)),"N/A")</f>
        <v>N/A</v>
      </c>
      <c r="M100" s="257" t="str">
        <f>IF('T1 NSA'!N39&gt;0,(ROUND('T1 NSA'!N41,$D$99)),"N/A")</f>
        <v>N/A</v>
      </c>
      <c r="N100" s="257" t="str">
        <f>IF('T1 NSA'!O39&gt;0,(ROUND('T1 NSA'!O41,$D$99)),"N/A")</f>
        <v>N/A</v>
      </c>
      <c r="O100" s="232"/>
      <c r="P100" s="217"/>
    </row>
    <row r="101" spans="1:16" s="243" customFormat="1" ht="12" customHeight="1" outlineLevel="1">
      <c r="A101" s="239"/>
      <c r="B101" s="240"/>
      <c r="C101" s="241" t="s">
        <v>121</v>
      </c>
      <c r="D101" s="244"/>
      <c r="E101" s="257" t="str">
        <f>IF('T1 NSA'!F39&gt;0,ROUND('T1 NSA'!F16/'T1 NSA'!F39,$D$99),"N/A")</f>
        <v>N/A</v>
      </c>
      <c r="F101" s="257" t="str">
        <f>IF('T1 NSA'!G39&gt;0,ROUND('T1 NSA'!G16/'T1 NSA'!G39,$D$99),"N/A")</f>
        <v>N/A</v>
      </c>
      <c r="G101" s="257" t="str">
        <f>IF('T1 NSA'!H39&gt;0,ROUND('T1 NSA'!H16/'T1 NSA'!H39,$D$99),"N/A")</f>
        <v>N/A</v>
      </c>
      <c r="H101" s="257" t="str">
        <f>IF('T1 NSA'!I39&gt;0,ROUND('T1 NSA'!I16/'T1 NSA'!I39,$D$99),"N/A")</f>
        <v>N/A</v>
      </c>
      <c r="I101" s="257" t="str">
        <f>IF('T1 NSA'!J39&gt;0,ROUND('T1 NSA'!J16/'T1 NSA'!J39,$D$99),"N/A")</f>
        <v>N/A</v>
      </c>
      <c r="J101" s="257" t="str">
        <f>IF('T1 NSA'!K39&gt;0,ROUND('T1 NSA'!K16/'T1 NSA'!K39,$D$99),"N/A")</f>
        <v>N/A</v>
      </c>
      <c r="K101" s="257" t="str">
        <f>IF('T1 NSA'!L39&gt;0,ROUND('T1 NSA'!L16/'T1 NSA'!L39,$D$99),"N/A")</f>
        <v>N/A</v>
      </c>
      <c r="L101" s="257" t="str">
        <f>IF('T1 NSA'!M39&gt;0,ROUND('T1 NSA'!M16/'T1 NSA'!M39,$D$99),"N/A")</f>
        <v>N/A</v>
      </c>
      <c r="M101" s="257" t="str">
        <f>IF('T1 NSA'!N39&gt;0,ROUND('T1 NSA'!N16/'T1 NSA'!N39,$D$99),"N/A")</f>
        <v>N/A</v>
      </c>
      <c r="N101" s="257" t="str">
        <f>IF('T1 NSA'!O39&gt;0,ROUND('T1 NSA'!O16/'T1 NSA'!O39,$D$99),"N/A")</f>
        <v>N/A</v>
      </c>
      <c r="O101" s="232"/>
      <c r="P101" s="217"/>
    </row>
    <row r="102" spans="1:16" s="238" customFormat="1" ht="12" customHeight="1">
      <c r="A102" s="233" t="s">
        <v>122</v>
      </c>
      <c r="B102" s="234" t="s">
        <v>143</v>
      </c>
      <c r="C102" s="258" t="s">
        <v>142</v>
      </c>
      <c r="D102" s="236">
        <v>2</v>
      </c>
      <c r="E102" s="237" t="str">
        <f>IF('T1 NSA'!F16&gt;0,IF(ISERROR(ROUND(('T1 NSA'!F16-('T1 NSA'!F39*'T1 NSA'!F43))/(('T1 NSA'!F39*'T1 NSA'!F42)-('T1 NSA'!F39*'T1 NSA'!F43)),$D$102)),"N/A",ROUND(('T1 NSA'!F16-('T1 NSA'!F39*'T1 NSA'!F43))/(('T1 NSA'!F39*'T1 NSA'!F42)-('T1 NSA'!F39*'T1 NSA'!F43)),$D$102))=ROUND('T1 NSA'!F44,$D$102),"N/A")</f>
        <v>N/A</v>
      </c>
      <c r="F102" s="237" t="str">
        <f>IF('T1 NSA'!G16&gt;0,IF(ISERROR(ROUND(('T1 NSA'!G16-('T1 NSA'!G39*'T1 NSA'!G43))/(('T1 NSA'!G39*'T1 NSA'!G42)-('T1 NSA'!G39*'T1 NSA'!G43)),$D$102)),"N/A",ROUND(('T1 NSA'!G16-('T1 NSA'!G39*'T1 NSA'!G43))/(('T1 NSA'!G39*'T1 NSA'!G42)-('T1 NSA'!G39*'T1 NSA'!G43)),$D$102))=ROUND('T1 NSA'!G44,$D$102),"N/A")</f>
        <v>N/A</v>
      </c>
      <c r="G102" s="237" t="str">
        <f>IF('T1 NSA'!H16&gt;0,IF(ISERROR(ROUND(('T1 NSA'!H16-('T1 NSA'!H39*'T1 NSA'!H43))/(('T1 NSA'!H39*'T1 NSA'!H42)-('T1 NSA'!H39*'T1 NSA'!H43)),$D$102)),"N/A",ROUND(('T1 NSA'!H16-('T1 NSA'!H39*'T1 NSA'!H43))/(('T1 NSA'!H39*'T1 NSA'!H42)-('T1 NSA'!H39*'T1 NSA'!H43)),$D$102))=ROUND('T1 NSA'!H44,$D$102),"N/A")</f>
        <v>N/A</v>
      </c>
      <c r="H102" s="237" t="str">
        <f>IF('T1 NSA'!I16&gt;0,IF(ISERROR(ROUND(('T1 NSA'!I16-('T1 NSA'!I39*'T1 NSA'!I43))/(('T1 NSA'!I39*'T1 NSA'!I42)-('T1 NSA'!I39*'T1 NSA'!I43)),$D$102)),"N/A",ROUND(('T1 NSA'!I16-('T1 NSA'!I39*'T1 NSA'!I43))/(('T1 NSA'!I39*'T1 NSA'!I42)-('T1 NSA'!I39*'T1 NSA'!I43)),$D$102))=ROUND('T1 NSA'!I44,$D$102),"N/A")</f>
        <v>N/A</v>
      </c>
      <c r="I102" s="237" t="str">
        <f>IF('T1 NSA'!J16&gt;0,IF(ISERROR(ROUND(('T1 NSA'!J16-('T1 NSA'!J39*'T1 NSA'!J43))/(('T1 NSA'!J39*'T1 NSA'!J42)-('T1 NSA'!J39*'T1 NSA'!J43)),$D$102)),"N/A",ROUND(('T1 NSA'!J16-('T1 NSA'!J39*'T1 NSA'!J43))/(('T1 NSA'!J39*'T1 NSA'!J42)-('T1 NSA'!J39*'T1 NSA'!J43)),$D$102))=ROUND('T1 NSA'!J44,$D$102),"N/A")</f>
        <v>N/A</v>
      </c>
      <c r="J102" s="237" t="str">
        <f>IF('T1 NSA'!K16&gt;0,IF(ISERROR(ROUND(('T1 NSA'!K16-('T1 NSA'!K39*'T1 NSA'!K43))/(('T1 NSA'!K39*'T1 NSA'!K42)-('T1 NSA'!K39*'T1 NSA'!K43)),$D$102)),"N/A",ROUND(('T1 NSA'!K16-('T1 NSA'!K39*'T1 NSA'!K43))/(('T1 NSA'!K39*'T1 NSA'!K42)-('T1 NSA'!K39*'T1 NSA'!K43)),$D$102))=ROUND('T1 NSA'!K44,$D$102),"N/A")</f>
        <v>N/A</v>
      </c>
      <c r="K102" s="237" t="str">
        <f>IF('T1 NSA'!L16&gt;0,IF(ISERROR(ROUND(('T1 NSA'!L16-('T1 NSA'!L39*'T1 NSA'!L43))/(('T1 NSA'!L39*'T1 NSA'!L42)-('T1 NSA'!L39*'T1 NSA'!L43)),$D$102)),"N/A",ROUND(('T1 NSA'!L16-('T1 NSA'!L39*'T1 NSA'!L43))/(('T1 NSA'!L39*'T1 NSA'!L42)-('T1 NSA'!L39*'T1 NSA'!L43)),$D$102))=ROUND('T1 NSA'!L44,$D$102),"N/A")</f>
        <v>N/A</v>
      </c>
      <c r="L102" s="237" t="str">
        <f>IF('T1 NSA'!M16&gt;0,IF(ISERROR(ROUND(('T1 NSA'!M16-('T1 NSA'!M39*'T1 NSA'!M43))/(('T1 NSA'!M39*'T1 NSA'!M42)-('T1 NSA'!M39*'T1 NSA'!M43)),$D$102)),"N/A",ROUND(('T1 NSA'!M16-('T1 NSA'!M39*'T1 NSA'!M43))/(('T1 NSA'!M39*'T1 NSA'!M42)-('T1 NSA'!M39*'T1 NSA'!M43)),$D$102))=ROUND('T1 NSA'!M44,$D$102),"N/A")</f>
        <v>N/A</v>
      </c>
      <c r="M102" s="237" t="str">
        <f>IF('T1 NSA'!N16&gt;0,IF(ISERROR(ROUND(('T1 NSA'!N16-('T1 NSA'!N39*'T1 NSA'!N43))/(('T1 NSA'!N39*'T1 NSA'!N42)-('T1 NSA'!N39*'T1 NSA'!N43)),$D$102)),"N/A",ROUND(('T1 NSA'!N16-('T1 NSA'!N39*'T1 NSA'!N43))/(('T1 NSA'!N39*'T1 NSA'!N42)-('T1 NSA'!N39*'T1 NSA'!N43)),$D$102))=ROUND('T1 NSA'!N44,$D$102),"N/A")</f>
        <v>N/A</v>
      </c>
      <c r="N102" s="237" t="str">
        <f>IF('T1 NSA'!O16&gt;0,IF(ISERROR(ROUND(('T1 NSA'!O16-('T1 NSA'!O39*'T1 NSA'!O43))/(('T1 NSA'!O39*'T1 NSA'!O42)-('T1 NSA'!O39*'T1 NSA'!O43)),$D$102)),"N/A",ROUND(('T1 NSA'!O16-('T1 NSA'!O39*'T1 NSA'!O43))/(('T1 NSA'!O39*'T1 NSA'!O42)-('T1 NSA'!O39*'T1 NSA'!O43)),$D$102))=ROUND('T1 NSA'!O44,$D$102),"N/A")</f>
        <v>N/A</v>
      </c>
      <c r="O102" s="232"/>
      <c r="P102" s="217"/>
    </row>
    <row r="103" spans="1:16" s="243" customFormat="1" ht="12" customHeight="1" outlineLevel="1">
      <c r="A103" s="239"/>
      <c r="B103" s="240"/>
      <c r="C103" s="259" t="s">
        <v>141</v>
      </c>
      <c r="D103" s="244"/>
      <c r="E103" s="260" t="str">
        <f>IF(ISERROR(ROUND(('T1 NSA'!F16-('T1 NSA'!F39*'T1 NSA'!F43))/(('T1 NSA'!F39*'T1 NSA'!F42)-('T1 NSA'!F39*'T1 NSA'!F43)),$D$102)),"N/A",ROUND(('T1 NSA'!F16-('T1 NSA'!F39*'T1 NSA'!F43))/(('T1 NSA'!F39*'T1 NSA'!F42)-('T1 NSA'!F39*'T1 NSA'!F43)),$D$102))</f>
        <v>N/A</v>
      </c>
      <c r="F103" s="260" t="str">
        <f>IF(ISERROR(ROUND(('T1 NSA'!G16-('T1 NSA'!G39*'T1 NSA'!G43))/(('T1 NSA'!G39*'T1 NSA'!G42)-('T1 NSA'!G39*'T1 NSA'!G43)),$D$102)),"N/A",ROUND(('T1 NSA'!G16-('T1 NSA'!G39*'T1 NSA'!G43))/(('T1 NSA'!G39*'T1 NSA'!G42)-('T1 NSA'!G39*'T1 NSA'!G43)),$D$102))</f>
        <v>N/A</v>
      </c>
      <c r="G103" s="260" t="str">
        <f>IF(ISERROR(ROUND(('T1 NSA'!H16-('T1 NSA'!H39*'T1 NSA'!H43))/(('T1 NSA'!H39*'T1 NSA'!H42)-('T1 NSA'!H39*'T1 NSA'!H43)),$D$102)),"N/A",ROUND(('T1 NSA'!H16-('T1 NSA'!H39*'T1 NSA'!H43))/(('T1 NSA'!H39*'T1 NSA'!H42)-('T1 NSA'!H39*'T1 NSA'!H43)),$D$102))</f>
        <v>N/A</v>
      </c>
      <c r="H103" s="260" t="str">
        <f>IF(ISERROR(ROUND(('T1 NSA'!I16-('T1 NSA'!I39*'T1 NSA'!I43))/(('T1 NSA'!I39*'T1 NSA'!I42)-('T1 NSA'!I39*'T1 NSA'!I43)),$D$102)),"N/A",ROUND(('T1 NSA'!I16-('T1 NSA'!I39*'T1 NSA'!I43))/(('T1 NSA'!I39*'T1 NSA'!I42)-('T1 NSA'!I39*'T1 NSA'!I43)),$D$102))</f>
        <v>N/A</v>
      </c>
      <c r="I103" s="260" t="str">
        <f>IF(ISERROR(ROUND(('T1 NSA'!J16-('T1 NSA'!J39*'T1 NSA'!J43))/(('T1 NSA'!J39*'T1 NSA'!J42)-('T1 NSA'!J39*'T1 NSA'!J43)),$D$102)),"N/A",ROUND(('T1 NSA'!J16-('T1 NSA'!J39*'T1 NSA'!J43))/(('T1 NSA'!J39*'T1 NSA'!J42)-('T1 NSA'!J39*'T1 NSA'!J43)),$D$102))</f>
        <v>N/A</v>
      </c>
      <c r="J103" s="260" t="str">
        <f>IF(ISERROR(ROUND(('T1 NSA'!K16-('T1 NSA'!K39*'T1 NSA'!K43))/(('T1 NSA'!K39*'T1 NSA'!K42)-('T1 NSA'!K39*'T1 NSA'!K43)),$D$102)),"N/A",ROUND(('T1 NSA'!K16-('T1 NSA'!K39*'T1 NSA'!K43))/(('T1 NSA'!K39*'T1 NSA'!K42)-('T1 NSA'!K39*'T1 NSA'!K43)),$D$102))</f>
        <v>N/A</v>
      </c>
      <c r="K103" s="260" t="str">
        <f>IF(ISERROR(ROUND(('T1 NSA'!L16-('T1 NSA'!L39*'T1 NSA'!L43))/(('T1 NSA'!L39*'T1 NSA'!L42)-('T1 NSA'!L39*'T1 NSA'!L43)),$D$102)),"N/A",ROUND(('T1 NSA'!L16-('T1 NSA'!L39*'T1 NSA'!L43))/(('T1 NSA'!L39*'T1 NSA'!L42)-('T1 NSA'!L39*'T1 NSA'!L43)),$D$102))</f>
        <v>N/A</v>
      </c>
      <c r="L103" s="260" t="str">
        <f>IF(ISERROR(ROUND(('T1 NSA'!M16-('T1 NSA'!M39*'T1 NSA'!M43))/(('T1 NSA'!M39*'T1 NSA'!M42)-('T1 NSA'!M39*'T1 NSA'!M43)),$D$102)),"N/A",ROUND(('T1 NSA'!M16-('T1 NSA'!M39*'T1 NSA'!M43))/(('T1 NSA'!M39*'T1 NSA'!M42)-('T1 NSA'!M39*'T1 NSA'!M43)),$D$102))</f>
        <v>N/A</v>
      </c>
      <c r="M103" s="260" t="str">
        <f>IF(ISERROR(ROUND(('T1 NSA'!N16-('T1 NSA'!N39*'T1 NSA'!N43))/(('T1 NSA'!N39*'T1 NSA'!N42)-('T1 NSA'!N39*'T1 NSA'!N43)),$D$102)),"N/A",ROUND(('T1 NSA'!N16-('T1 NSA'!N39*'T1 NSA'!N43))/(('T1 NSA'!N39*'T1 NSA'!N42)-('T1 NSA'!N39*'T1 NSA'!N43)),$D$102))</f>
        <v>N/A</v>
      </c>
      <c r="N103" s="260" t="str">
        <f>IF(ISERROR(ROUND(('T1 NSA'!O16-('T1 NSA'!O39*'T1 NSA'!O43))/(('T1 NSA'!O39*'T1 NSA'!O42)-('T1 NSA'!O39*'T1 NSA'!O43)),$D$102)),"N/A",ROUND(('T1 NSA'!O16-('T1 NSA'!O39*'T1 NSA'!O43))/(('T1 NSA'!O39*'T1 NSA'!O42)-('T1 NSA'!O39*'T1 NSA'!O43)),$D$102))</f>
        <v>N/A</v>
      </c>
      <c r="O103" s="232"/>
      <c r="P103" s="217"/>
    </row>
    <row r="104" spans="1:16" s="243" customFormat="1" ht="12" customHeight="1" outlineLevel="1">
      <c r="A104" s="239"/>
      <c r="B104" s="240"/>
      <c r="C104" s="259" t="s">
        <v>123</v>
      </c>
      <c r="D104" s="244"/>
      <c r="E104" s="269" t="str">
        <f>IF('T1 NSA'!F16&gt;0,ROUND('T1 NSA'!F44,$D$102),"N/A")</f>
        <v>N/A</v>
      </c>
      <c r="F104" s="269" t="str">
        <f>IF('T1 NSA'!G16&gt;0,ROUND('T1 NSA'!G44,$D$102),"N/A")</f>
        <v>N/A</v>
      </c>
      <c r="G104" s="269" t="str">
        <f>IF('T1 NSA'!H16&gt;0,ROUND('T1 NSA'!H44,$D$102),"N/A")</f>
        <v>N/A</v>
      </c>
      <c r="H104" s="269" t="str">
        <f>IF('T1 NSA'!I16&gt;0,ROUND('T1 NSA'!I44,$D$102),"N/A")</f>
        <v>N/A</v>
      </c>
      <c r="I104" s="269" t="str">
        <f>IF('T1 NSA'!J16&gt;0,ROUND('T1 NSA'!J44,$D$102),"N/A")</f>
        <v>N/A</v>
      </c>
      <c r="J104" s="269" t="str">
        <f>IF('T1 NSA'!K16&gt;0,ROUND('T1 NSA'!K44,$D$102),"N/A")</f>
        <v>N/A</v>
      </c>
      <c r="K104" s="269" t="str">
        <f>IF('T1 NSA'!L16&gt;0,ROUND('T1 NSA'!L44,$D$102),"N/A")</f>
        <v>N/A</v>
      </c>
      <c r="L104" s="269" t="str">
        <f>IF('T1 NSA'!M16&gt;0,ROUND('T1 NSA'!M44,$D$102),"N/A")</f>
        <v>N/A</v>
      </c>
      <c r="M104" s="269" t="str">
        <f>IF('T1 NSA'!N16&gt;0,ROUND('T1 NSA'!N44,$D$102),"N/A")</f>
        <v>N/A</v>
      </c>
      <c r="N104" s="269" t="str">
        <f>IF('T1 NSA'!O16&gt;0,ROUND('T1 NSA'!O44,$D$102),"N/A")</f>
        <v>N/A</v>
      </c>
      <c r="O104" s="232"/>
      <c r="P104" s="217"/>
    </row>
    <row r="105" spans="1:16" s="238" customFormat="1" ht="12" customHeight="1">
      <c r="A105" s="248" t="s">
        <v>124</v>
      </c>
      <c r="B105" s="234" t="s">
        <v>125</v>
      </c>
      <c r="C105" s="235" t="s">
        <v>126</v>
      </c>
      <c r="D105" s="236">
        <v>3</v>
      </c>
      <c r="E105" s="237" t="b">
        <f>ROUND(SUM('T1 NSA'!F36:F38),$D$105)=ROUND('T1 NSA'!F39,$D$105)</f>
        <v>1</v>
      </c>
      <c r="F105" s="237" t="b">
        <f>ROUND(SUM('T1 NSA'!G36:G38),$D$105)=ROUND('T1 NSA'!G39,$D$105)</f>
        <v>1</v>
      </c>
      <c r="G105" s="237" t="b">
        <f>ROUND(SUM('T1 NSA'!H36:H38),$D$105)=ROUND('T1 NSA'!H39,$D$105)</f>
        <v>1</v>
      </c>
      <c r="H105" s="237" t="b">
        <f>ROUND(SUM('T1 NSA'!I36:I38),$D$105)=ROUND('T1 NSA'!I39,$D$105)</f>
        <v>1</v>
      </c>
      <c r="I105" s="237" t="b">
        <f>ROUND(SUM('T1 NSA'!J36:J38),$D$105)=ROUND('T1 NSA'!J39,$D$105)</f>
        <v>1</v>
      </c>
      <c r="J105" s="237" t="b">
        <f>ROUND(SUM('T1 NSA'!K36:K38),$D$105)=ROUND('T1 NSA'!K39,$D$105)</f>
        <v>1</v>
      </c>
      <c r="K105" s="237" t="b">
        <f>ROUND(SUM('T1 NSA'!L36:L38),$D$105)=ROUND('T1 NSA'!L39,$D$105)</f>
        <v>1</v>
      </c>
      <c r="L105" s="237" t="b">
        <f>ROUND(SUM('T1 NSA'!M36:M38),$D$105)=ROUND('T1 NSA'!M39,$D$105)</f>
        <v>1</v>
      </c>
      <c r="M105" s="237" t="b">
        <f>ROUND(SUM('T1 NSA'!N36:N38),$D$105)=ROUND('T1 NSA'!N39,$D$105)</f>
        <v>1</v>
      </c>
      <c r="N105" s="237" t="b">
        <f>ROUND(SUM('T1 NSA'!O36:O38),$D$105)=ROUND('T1 NSA'!O39,$D$105)</f>
        <v>1</v>
      </c>
      <c r="O105" s="232"/>
      <c r="P105" s="217"/>
    </row>
    <row r="106" spans="1:16" s="243" customFormat="1" ht="12" customHeight="1" outlineLevel="1">
      <c r="A106" s="250"/>
      <c r="B106" s="240"/>
      <c r="C106" s="241" t="s">
        <v>127</v>
      </c>
      <c r="D106" s="244"/>
      <c r="E106" s="1190">
        <f>ROUND(SUM('T1 NSA'!F36:F38),$D$105)</f>
        <v>0</v>
      </c>
      <c r="F106" s="1190">
        <f>ROUND(SUM('T1 NSA'!G36:G38),$D$105)</f>
        <v>0</v>
      </c>
      <c r="G106" s="1190">
        <f>ROUND(SUM('T1 NSA'!H36:H38),$D$105)</f>
        <v>0</v>
      </c>
      <c r="H106" s="1190">
        <f>ROUND(SUM('T1 NSA'!I36:I38),$D$105)</f>
        <v>0</v>
      </c>
      <c r="I106" s="1190">
        <f>ROUND(SUM('T1 NSA'!J36:J38),$D$105)</f>
        <v>0</v>
      </c>
      <c r="J106" s="1190">
        <f>ROUND(SUM('T1 NSA'!K36:K38),$D$105)</f>
        <v>0</v>
      </c>
      <c r="K106" s="1190">
        <f>ROUND(SUM('T1 NSA'!L36:L38),$D$105)</f>
        <v>0</v>
      </c>
      <c r="L106" s="1190">
        <f>ROUND(SUM('T1 NSA'!M36:M38),$D$105)</f>
        <v>0</v>
      </c>
      <c r="M106" s="1190">
        <f>ROUND(SUM('T1 NSA'!N36:N38),$D$105)</f>
        <v>0</v>
      </c>
      <c r="N106" s="1190">
        <f>ROUND(SUM('T1 NSA'!O36:O38),$D$105)</f>
        <v>0</v>
      </c>
      <c r="O106" s="232"/>
      <c r="P106" s="217"/>
    </row>
    <row r="107" spans="1:16" s="243" customFormat="1" ht="12" customHeight="1" outlineLevel="1">
      <c r="A107" s="250"/>
      <c r="B107" s="240"/>
      <c r="C107" s="241" t="s">
        <v>128</v>
      </c>
      <c r="D107" s="244"/>
      <c r="E107" s="1190">
        <f>ROUND('T1 NSA'!F39,$D$105)</f>
        <v>0</v>
      </c>
      <c r="F107" s="1190">
        <f>ROUND('T1 NSA'!G39,$D$105)</f>
        <v>0</v>
      </c>
      <c r="G107" s="1190">
        <f>ROUND('T1 NSA'!H39,$D$105)</f>
        <v>0</v>
      </c>
      <c r="H107" s="1190">
        <f>ROUND('T1 NSA'!I39,$D$105)</f>
        <v>0</v>
      </c>
      <c r="I107" s="1190">
        <f>ROUND('T1 NSA'!J39,$D$105)</f>
        <v>0</v>
      </c>
      <c r="J107" s="1190">
        <f>ROUND('T1 NSA'!K39,$D$105)</f>
        <v>0</v>
      </c>
      <c r="K107" s="1190">
        <f>ROUND('T1 NSA'!L39,$D$105)</f>
        <v>0</v>
      </c>
      <c r="L107" s="1190">
        <f>ROUND('T1 NSA'!M39,$D$105)</f>
        <v>0</v>
      </c>
      <c r="M107" s="1190">
        <f>ROUND('T1 NSA'!N39,$D$105)</f>
        <v>0</v>
      </c>
      <c r="N107" s="1190">
        <f>ROUND('T1 NSA'!O39,$D$105)</f>
        <v>0</v>
      </c>
      <c r="O107" s="232"/>
      <c r="P107" s="217"/>
    </row>
    <row r="108" spans="1:16" s="238" customFormat="1" ht="12" customHeight="1">
      <c r="A108" s="233" t="s">
        <v>129</v>
      </c>
      <c r="B108" s="234" t="s">
        <v>125</v>
      </c>
      <c r="C108" s="258" t="s">
        <v>130</v>
      </c>
      <c r="D108" s="236">
        <v>3</v>
      </c>
      <c r="E108" s="237" t="b">
        <f>IF(ROUND('T1 NSA'!F39,$D$108)=0,ROUND('T1 NSA'!F16,$D$108)=0,TRUE)</f>
        <v>1</v>
      </c>
      <c r="F108" s="237" t="b">
        <f>IF(ROUND('T1 NSA'!G39,$D$108)=0,ROUND('T1 NSA'!G16,$D$108)=0,TRUE)</f>
        <v>1</v>
      </c>
      <c r="G108" s="237" t="b">
        <f>IF(ROUND('T1 NSA'!H39,$D$108)=0,ROUND('T1 NSA'!H16,$D$108)=0,TRUE)</f>
        <v>1</v>
      </c>
      <c r="H108" s="237" t="b">
        <f>IF(ROUND('T1 NSA'!I39,$D$108)=0,ROUND('T1 NSA'!I16,$D$108)=0,TRUE)</f>
        <v>1</v>
      </c>
      <c r="I108" s="237" t="b">
        <f>IF(ROUND('T1 NSA'!J39,$D$108)=0,ROUND('T1 NSA'!J16,$D$108)=0,TRUE)</f>
        <v>1</v>
      </c>
      <c r="J108" s="237" t="b">
        <f>IF(ROUND('T1 NSA'!K39,$D$108)=0,ROUND('T1 NSA'!K16,$D$108)=0,TRUE)</f>
        <v>1</v>
      </c>
      <c r="K108" s="237" t="b">
        <f>IF(ROUND('T1 NSA'!L39,$D$108)=0,ROUND('T1 NSA'!L16,$D$108)=0,TRUE)</f>
        <v>1</v>
      </c>
      <c r="L108" s="237" t="b">
        <f>IF(ROUND('T1 NSA'!M39,$D$108)=0,ROUND('T1 NSA'!M16,$D$108)=0,TRUE)</f>
        <v>1</v>
      </c>
      <c r="M108" s="237" t="b">
        <f>IF(ROUND('T1 NSA'!N39,$D$108)=0,ROUND('T1 NSA'!N16,$D$108)=0,TRUE)</f>
        <v>1</v>
      </c>
      <c r="N108" s="237" t="b">
        <f>IF(ROUND('T1 NSA'!O39,$D$108)=0,ROUND('T1 NSA'!O16,$D$108)=0,TRUE)</f>
        <v>1</v>
      </c>
      <c r="O108" s="232"/>
      <c r="P108" s="217"/>
    </row>
    <row r="109" spans="1:16" s="243" customFormat="1" ht="12" customHeight="1" outlineLevel="1">
      <c r="A109" s="239"/>
      <c r="B109" s="240"/>
      <c r="C109" s="241" t="s">
        <v>128</v>
      </c>
      <c r="D109" s="244"/>
      <c r="E109" s="1190">
        <f>ROUND('T1 NSA'!F39,$D$108)</f>
        <v>0</v>
      </c>
      <c r="F109" s="1190">
        <f>ROUND('T1 NSA'!G39,$D$108)</f>
        <v>0</v>
      </c>
      <c r="G109" s="1190">
        <f>ROUND('T1 NSA'!H39,$D$108)</f>
        <v>0</v>
      </c>
      <c r="H109" s="1190">
        <f>ROUND('T1 NSA'!I39,$D$108)</f>
        <v>0</v>
      </c>
      <c r="I109" s="1190">
        <f>ROUND('T1 NSA'!J39,$D$108)</f>
        <v>0</v>
      </c>
      <c r="J109" s="1190">
        <f>ROUND('T1 NSA'!K39,$D$108)</f>
        <v>0</v>
      </c>
      <c r="K109" s="1190">
        <f>ROUND('T1 NSA'!L39,$D$108)</f>
        <v>0</v>
      </c>
      <c r="L109" s="1190">
        <f>ROUND('T1 NSA'!M39,$D$108)</f>
        <v>0</v>
      </c>
      <c r="M109" s="1190">
        <f>ROUND('T1 NSA'!N39,$D$108)</f>
        <v>0</v>
      </c>
      <c r="N109" s="1190">
        <f>ROUND('T1 NSA'!O39,$D$108)</f>
        <v>0</v>
      </c>
      <c r="O109" s="232"/>
      <c r="P109" s="217"/>
    </row>
    <row r="110" spans="1:16" s="243" customFormat="1" ht="12" customHeight="1" outlineLevel="1">
      <c r="A110" s="239"/>
      <c r="B110" s="240"/>
      <c r="C110" s="241" t="s">
        <v>131</v>
      </c>
      <c r="D110" s="244"/>
      <c r="E110" s="1190">
        <f>ROUND('T1 NSA'!F16,$D$108)</f>
        <v>0</v>
      </c>
      <c r="F110" s="1190">
        <f>ROUND('T1 NSA'!G16,$D$108)</f>
        <v>0</v>
      </c>
      <c r="G110" s="1190">
        <f>ROUND('T1 NSA'!H16,$D$108)</f>
        <v>0</v>
      </c>
      <c r="H110" s="1190">
        <f>ROUND('T1 NSA'!I16,$D$108)</f>
        <v>0</v>
      </c>
      <c r="I110" s="1190">
        <f>ROUND('T1 NSA'!J16,$D$108)</f>
        <v>0</v>
      </c>
      <c r="J110" s="1190">
        <f>ROUND('T1 NSA'!K16,$D$108)</f>
        <v>0</v>
      </c>
      <c r="K110" s="1190">
        <f>ROUND('T1 NSA'!L16,$D$108)</f>
        <v>0</v>
      </c>
      <c r="L110" s="1190">
        <f>ROUND('T1 NSA'!M16,$D$108)</f>
        <v>0</v>
      </c>
      <c r="M110" s="1190">
        <f>ROUND('T1 NSA'!N16,$D$108)</f>
        <v>0</v>
      </c>
      <c r="N110" s="1190">
        <f>ROUND('T1 NSA'!O16,$D$108)</f>
        <v>0</v>
      </c>
      <c r="O110" s="232"/>
      <c r="P110" s="217"/>
    </row>
    <row r="111" spans="1:16" s="247" customFormat="1" ht="20.100000000000001" customHeight="1">
      <c r="A111" s="227" t="s">
        <v>71</v>
      </c>
      <c r="B111" s="228" t="s">
        <v>72</v>
      </c>
      <c r="C111" s="229" t="s">
        <v>451</v>
      </c>
      <c r="D111" s="245"/>
      <c r="E111" s="246"/>
      <c r="F111" s="246"/>
      <c r="G111" s="246"/>
      <c r="H111" s="246"/>
      <c r="I111" s="246"/>
      <c r="J111" s="246"/>
      <c r="K111" s="246"/>
      <c r="L111" s="246"/>
      <c r="M111" s="246"/>
      <c r="N111" s="246"/>
      <c r="O111" s="232"/>
    </row>
    <row r="112" spans="1:16" s="238" customFormat="1" ht="15" customHeight="1">
      <c r="A112" s="233" t="s">
        <v>78</v>
      </c>
      <c r="B112" s="1180" t="s">
        <v>79</v>
      </c>
      <c r="C112" s="1181" t="s">
        <v>132</v>
      </c>
      <c r="D112" s="1191">
        <v>3</v>
      </c>
      <c r="E112" s="237" t="b">
        <f>ROUND('T1 LHBP'!F18,$D$112)=ROUND(SUM('T1 LHBP'!F12,'T1 LHBP'!F14:F17),$D$112)</f>
        <v>1</v>
      </c>
      <c r="F112" s="237" t="b">
        <f>ROUND('T1 LHBP'!G18,$D$112)=ROUND(SUM('T1 LHBP'!G12,'T1 LHBP'!G14:G17),$D$112)</f>
        <v>1</v>
      </c>
      <c r="G112" s="237" t="b">
        <f>ROUND('T1 LHBP'!H18,$D$112)=ROUND(SUM('T1 LHBP'!H12,'T1 LHBP'!H14:H17),$D$112)</f>
        <v>1</v>
      </c>
      <c r="H112" s="237" t="b">
        <f>ROUND('T1 LHBP'!I18,$D$112)=ROUND(SUM('T1 LHBP'!I12,'T1 LHBP'!I14:I17),$D$112)</f>
        <v>1</v>
      </c>
      <c r="I112" s="237" t="b">
        <f>ROUND('T1 LHBP'!J18,$D$112)=ROUND(SUM('T1 LHBP'!J12,'T1 LHBP'!J14:J17),$D$112)</f>
        <v>1</v>
      </c>
      <c r="J112" s="237" t="b">
        <f>ROUND('T1 LHBP'!K18,$D$112)=ROUND(SUM('T1 LHBP'!K12,'T1 LHBP'!K14:K17),$D$112)</f>
        <v>1</v>
      </c>
      <c r="K112" s="237" t="b">
        <f>ROUND('T1 LHBP'!L18,$D$112)=ROUND(SUM('T1 LHBP'!L12,'T1 LHBP'!L14:L17),$D$112)</f>
        <v>1</v>
      </c>
      <c r="L112" s="237" t="b">
        <f>ROUND('T1 LHBP'!M18,$D$112)=ROUND(SUM('T1 LHBP'!M12,'T1 LHBP'!M14:M17),$D$112)</f>
        <v>1</v>
      </c>
      <c r="M112" s="237" t="b">
        <f>ROUND('T1 LHBP'!N18,$D$112)=ROUND(SUM('T1 LHBP'!N12,'T1 LHBP'!N14:N17),$D$112)</f>
        <v>1</v>
      </c>
      <c r="N112" s="237" t="b">
        <f>ROUND('T1 LHBP'!O18,$D$112)=ROUND(SUM('T1 LHBP'!O12,'T1 LHBP'!O14:O17),$D$112)</f>
        <v>1</v>
      </c>
      <c r="O112" s="232"/>
    </row>
    <row r="113" spans="1:15" s="243" customFormat="1" ht="15" customHeight="1" outlineLevel="1">
      <c r="A113" s="239"/>
      <c r="B113" s="1182"/>
      <c r="C113" s="1183" t="s">
        <v>81</v>
      </c>
      <c r="D113" s="1192"/>
      <c r="E113" s="1190">
        <f>ROUND('T1 LHBP'!F18,$D$112)</f>
        <v>4310296.4309999999</v>
      </c>
      <c r="F113" s="1190">
        <f>ROUND('T1 LHBP'!G18,$D$112)</f>
        <v>4895199.7170000002</v>
      </c>
      <c r="G113" s="1190">
        <f>ROUND('T1 LHBP'!H18,$D$112)</f>
        <v>5177203.6859999998</v>
      </c>
      <c r="H113" s="1190">
        <f>ROUND('T1 LHBP'!I18,$D$112)</f>
        <v>6005563.7259999998</v>
      </c>
      <c r="I113" s="1190">
        <f>ROUND('T1 LHBP'!J18,$D$112)</f>
        <v>6391016.5619999999</v>
      </c>
      <c r="J113" s="1190">
        <f>ROUND('T1 LHBP'!K18,$D$112)</f>
        <v>8067687.892</v>
      </c>
      <c r="K113" s="1190">
        <f>ROUND('T1 LHBP'!L18,$D$112)</f>
        <v>9330850.4079999998</v>
      </c>
      <c r="L113" s="1190">
        <f>ROUND('T1 LHBP'!M18,$D$112)</f>
        <v>11077881.051000001</v>
      </c>
      <c r="M113" s="1190">
        <f>ROUND('T1 LHBP'!N18,$D$112)</f>
        <v>12319129.57</v>
      </c>
      <c r="N113" s="1190">
        <f>ROUND('T1 LHBP'!O18,$D$112)</f>
        <v>12605339.014</v>
      </c>
      <c r="O113" s="232"/>
    </row>
    <row r="114" spans="1:15" s="243" customFormat="1" ht="15" customHeight="1" outlineLevel="1">
      <c r="A114" s="239"/>
      <c r="B114" s="1182"/>
      <c r="C114" s="1183" t="s">
        <v>82</v>
      </c>
      <c r="D114" s="1192"/>
      <c r="E114" s="1190">
        <f>ROUND(SUM('T1 LHBP'!F12,'T1 LHBP'!F14:F17),$D$112)</f>
        <v>4310296.4309999999</v>
      </c>
      <c r="F114" s="1190">
        <f>ROUND(SUM('T1 LHBP'!G12,'T1 LHBP'!G14:G17),$D$112)</f>
        <v>4895199.7170000002</v>
      </c>
      <c r="G114" s="1190">
        <f>ROUND(SUM('T1 LHBP'!H12,'T1 LHBP'!H14:H17),$D$112)</f>
        <v>5177203.6859999998</v>
      </c>
      <c r="H114" s="1190">
        <f>ROUND(SUM('T1 LHBP'!I12,'T1 LHBP'!I14:I17),$D$112)</f>
        <v>6005563.7259999998</v>
      </c>
      <c r="I114" s="1190">
        <f>ROUND(SUM('T1 LHBP'!J12,'T1 LHBP'!J14:J17),$D$112)</f>
        <v>6391016.5619999999</v>
      </c>
      <c r="J114" s="1190">
        <f>ROUND(SUM('T1 LHBP'!K12,'T1 LHBP'!K14:K17),$D$112)</f>
        <v>8067687.892</v>
      </c>
      <c r="K114" s="1190">
        <f>ROUND(SUM('T1 LHBP'!L12,'T1 LHBP'!L14:L17),$D$112)</f>
        <v>9330850.4079999998</v>
      </c>
      <c r="L114" s="1190">
        <f>ROUND(SUM('T1 LHBP'!M12,'T1 LHBP'!M14:M17),$D$112)</f>
        <v>11077881.051000001</v>
      </c>
      <c r="M114" s="1190">
        <f>ROUND(SUM('T1 LHBP'!N12,'T1 LHBP'!N14:N17),$D$112)</f>
        <v>12319129.57</v>
      </c>
      <c r="N114" s="1190">
        <f>ROUND(SUM('T1 LHBP'!O12,'T1 LHBP'!O14:O17),$D$112)</f>
        <v>12605339.014</v>
      </c>
      <c r="O114" s="232"/>
    </row>
    <row r="115" spans="1:15" s="238" customFormat="1" ht="15" customHeight="1">
      <c r="A115" s="233" t="s">
        <v>83</v>
      </c>
      <c r="B115" s="1180" t="s">
        <v>84</v>
      </c>
      <c r="C115" s="1181" t="s">
        <v>85</v>
      </c>
      <c r="D115" s="1191">
        <v>3</v>
      </c>
      <c r="E115" s="237" t="b">
        <f>ROUND('T1 LHBP'!F31,$D$115)=ROUND(SUM('T1 LHBP'!F22:F30),$D$115)</f>
        <v>1</v>
      </c>
      <c r="F115" s="237" t="b">
        <f>ROUND('T1 LHBP'!G31,$D$115)=ROUND(SUM('T1 LHBP'!G22:G30),$D$115)</f>
        <v>1</v>
      </c>
      <c r="G115" s="237" t="b">
        <f>ROUND('T1 LHBP'!H31,$D$115)=ROUND(SUM('T1 LHBP'!H22:H30),$D$115)</f>
        <v>1</v>
      </c>
      <c r="H115" s="237" t="b">
        <f>ROUND('T1 LHBP'!I31,$D$115)=ROUND(SUM('T1 LHBP'!I22:I30),$D$115)</f>
        <v>1</v>
      </c>
      <c r="I115" s="237" t="b">
        <f>ROUND('T1 LHBP'!J31,$D$115)=ROUND(SUM('T1 LHBP'!J22:J30),$D$115)</f>
        <v>1</v>
      </c>
      <c r="J115" s="237" t="b">
        <f>ROUND('T1 LHBP'!K31,$D$115)=ROUND(SUM('T1 LHBP'!K22:K30),$D$115)</f>
        <v>1</v>
      </c>
      <c r="K115" s="237" t="b">
        <f>ROUND('T1 LHBP'!L31,$D$115)=ROUND(SUM('T1 LHBP'!L22:L30),$D$115)</f>
        <v>1</v>
      </c>
      <c r="L115" s="237" t="b">
        <f>ROUND('T1 LHBP'!M31,$D$115)=ROUND(SUM('T1 LHBP'!M22:M30),$D$115)</f>
        <v>1</v>
      </c>
      <c r="M115" s="237" t="b">
        <f>ROUND('T1 LHBP'!N31,$D$115)=ROUND(SUM('T1 LHBP'!N22:N30),$D$115)</f>
        <v>1</v>
      </c>
      <c r="N115" s="237" t="b">
        <f>ROUND('T1 LHBP'!O31,$D$115)=ROUND(SUM('T1 LHBP'!O22:O30),$D$115)</f>
        <v>1</v>
      </c>
      <c r="O115" s="232"/>
    </row>
    <row r="116" spans="1:15" s="243" customFormat="1" ht="15" customHeight="1" outlineLevel="1">
      <c r="A116" s="239"/>
      <c r="B116" s="1182"/>
      <c r="C116" s="1183" t="s">
        <v>86</v>
      </c>
      <c r="D116" s="1192"/>
      <c r="E116" s="1190">
        <f>ROUND('T1 LHBP'!F31,$D$115)</f>
        <v>4310296.4309999999</v>
      </c>
      <c r="F116" s="1190">
        <f>ROUND('T1 LHBP'!G31,$D$115)</f>
        <v>4895199.7170000002</v>
      </c>
      <c r="G116" s="1190">
        <f>ROUND('T1 LHBP'!H31,$D$115)</f>
        <v>5177203.6859999998</v>
      </c>
      <c r="H116" s="1190">
        <f>ROUND('T1 LHBP'!I31,$D$115)</f>
        <v>6005563.7259999998</v>
      </c>
      <c r="I116" s="1190">
        <f>ROUND('T1 LHBP'!J31,$D$115)</f>
        <v>6391016.5619999999</v>
      </c>
      <c r="J116" s="1190">
        <f>ROUND('T1 LHBP'!K31,$D$115)</f>
        <v>8067687.892</v>
      </c>
      <c r="K116" s="1190">
        <f>ROUND('T1 LHBP'!L31,$D$115)</f>
        <v>9330850.4079999998</v>
      </c>
      <c r="L116" s="1190">
        <f>ROUND('T1 LHBP'!M31,$D$115)</f>
        <v>11077881.051000001</v>
      </c>
      <c r="M116" s="1190">
        <f>ROUND('T1 LHBP'!N31,$D$115)</f>
        <v>12319129.57</v>
      </c>
      <c r="N116" s="1190">
        <f>ROUND('T1 LHBP'!O31,$D$115)</f>
        <v>12605339.014</v>
      </c>
      <c r="O116" s="232"/>
    </row>
    <row r="117" spans="1:15" s="243" customFormat="1" ht="15" customHeight="1" outlineLevel="1">
      <c r="A117" s="239"/>
      <c r="B117" s="1182"/>
      <c r="C117" s="1183" t="s">
        <v>87</v>
      </c>
      <c r="D117" s="1192"/>
      <c r="E117" s="1190">
        <f>ROUND(SUM('T1 LHBP'!F22:F30),$D$115)</f>
        <v>4310296.4309999999</v>
      </c>
      <c r="F117" s="1190">
        <f>ROUND(SUM('T1 LHBP'!G22:G30),$D$115)</f>
        <v>4895199.7170000002</v>
      </c>
      <c r="G117" s="1190">
        <f>ROUND(SUM('T1 LHBP'!H22:H30),$D$115)</f>
        <v>5177203.6859999998</v>
      </c>
      <c r="H117" s="1190">
        <f>ROUND(SUM('T1 LHBP'!I22:I30),$D$115)</f>
        <v>6005563.7259999998</v>
      </c>
      <c r="I117" s="1190">
        <f>ROUND(SUM('T1 LHBP'!J22:J30),$D$115)</f>
        <v>6391016.5619999999</v>
      </c>
      <c r="J117" s="1190">
        <f>ROUND(SUM('T1 LHBP'!K22:K30),$D$115)</f>
        <v>8067687.892</v>
      </c>
      <c r="K117" s="1190">
        <f>ROUND(SUM('T1 LHBP'!L22:L30),$D$115)</f>
        <v>9330850.4079999998</v>
      </c>
      <c r="L117" s="1190">
        <f>ROUND(SUM('T1 LHBP'!M22:M30),$D$115)</f>
        <v>11077881.051000001</v>
      </c>
      <c r="M117" s="1190">
        <f>ROUND(SUM('T1 LHBP'!N22:N30),$D$115)</f>
        <v>12319129.57</v>
      </c>
      <c r="N117" s="1190">
        <f>ROUND(SUM('T1 LHBP'!O22:O30),$D$115)</f>
        <v>12605339.014</v>
      </c>
      <c r="O117" s="232"/>
    </row>
    <row r="118" spans="1:15" s="238" customFormat="1" ht="15" customHeight="1">
      <c r="A118" s="233" t="s">
        <v>88</v>
      </c>
      <c r="B118" s="1180" t="s">
        <v>84</v>
      </c>
      <c r="C118" s="1181" t="s">
        <v>89</v>
      </c>
      <c r="D118" s="1191">
        <v>3</v>
      </c>
      <c r="E118" s="237" t="b">
        <f>ROUND('T1 LHBP'!F18,$D$118)=ROUND('T1 LHBP'!F31,$D$118)</f>
        <v>1</v>
      </c>
      <c r="F118" s="237" t="b">
        <f>ROUND('T1 LHBP'!G18,$D$118)=ROUND('T1 LHBP'!G31,$D$118)</f>
        <v>1</v>
      </c>
      <c r="G118" s="237" t="b">
        <f>ROUND('T1 LHBP'!H18,$D$118)=ROUND('T1 LHBP'!H31,$D$118)</f>
        <v>1</v>
      </c>
      <c r="H118" s="237" t="b">
        <f>ROUND('T1 LHBP'!I18,$D$118)=ROUND('T1 LHBP'!I31,$D$118)</f>
        <v>1</v>
      </c>
      <c r="I118" s="237" t="b">
        <f>ROUND('T1 LHBP'!J18,$D$118)=ROUND('T1 LHBP'!J31,$D$118)</f>
        <v>1</v>
      </c>
      <c r="J118" s="237" t="b">
        <f>ROUND('T1 LHBP'!K18,$D$118)=ROUND('T1 LHBP'!K31,$D$118)</f>
        <v>1</v>
      </c>
      <c r="K118" s="237" t="b">
        <f>ROUND('T1 LHBP'!L18,$D$118)=ROUND('T1 LHBP'!L31,$D$118)</f>
        <v>1</v>
      </c>
      <c r="L118" s="237" t="b">
        <f>ROUND('T1 LHBP'!M18,$D$118)=ROUND('T1 LHBP'!M31,$D$118)</f>
        <v>1</v>
      </c>
      <c r="M118" s="237" t="b">
        <f>ROUND('T1 LHBP'!N18,$D$118)=ROUND('T1 LHBP'!N31,$D$118)</f>
        <v>1</v>
      </c>
      <c r="N118" s="237" t="b">
        <f>ROUND('T1 LHBP'!O18,$D$118)=ROUND('T1 LHBP'!O31,$D$118)</f>
        <v>1</v>
      </c>
      <c r="O118" s="232"/>
    </row>
    <row r="119" spans="1:15" s="243" customFormat="1" ht="15" customHeight="1" outlineLevel="1">
      <c r="A119" s="239"/>
      <c r="B119" s="1182"/>
      <c r="C119" s="1183" t="s">
        <v>81</v>
      </c>
      <c r="D119" s="1192"/>
      <c r="E119" s="1190">
        <f>ROUND('T1 LHBP'!F18,$D$118)</f>
        <v>4310296.4309999999</v>
      </c>
      <c r="F119" s="1190">
        <f>ROUND('T1 LHBP'!G18,$D$118)</f>
        <v>4895199.7170000002</v>
      </c>
      <c r="G119" s="1190">
        <f>ROUND('T1 LHBP'!H18,$D$118)</f>
        <v>5177203.6859999998</v>
      </c>
      <c r="H119" s="1190">
        <f>ROUND('T1 LHBP'!I18,$D$118)</f>
        <v>6005563.7259999998</v>
      </c>
      <c r="I119" s="1190">
        <f>ROUND('T1 LHBP'!J18,$D$118)</f>
        <v>6391016.5619999999</v>
      </c>
      <c r="J119" s="1190">
        <f>ROUND('T1 LHBP'!K18,$D$118)</f>
        <v>8067687.892</v>
      </c>
      <c r="K119" s="1190">
        <f>ROUND('T1 LHBP'!L18,$D$118)</f>
        <v>9330850.4079999998</v>
      </c>
      <c r="L119" s="1190">
        <f>ROUND('T1 LHBP'!M18,$D$118)</f>
        <v>11077881.051000001</v>
      </c>
      <c r="M119" s="1190">
        <f>ROUND('T1 LHBP'!N18,$D$118)</f>
        <v>12319129.57</v>
      </c>
      <c r="N119" s="1190">
        <f>ROUND('T1 LHBP'!O18,$D$118)</f>
        <v>12605339.014</v>
      </c>
      <c r="O119" s="232"/>
    </row>
    <row r="120" spans="1:15" s="243" customFormat="1" ht="15" customHeight="1" outlineLevel="1">
      <c r="A120" s="239"/>
      <c r="B120" s="1182"/>
      <c r="C120" s="1183" t="s">
        <v>86</v>
      </c>
      <c r="D120" s="1192"/>
      <c r="E120" s="1190">
        <f>ROUND('T1 LHBP'!F31,$D$118)</f>
        <v>4310296.4309999999</v>
      </c>
      <c r="F120" s="1190">
        <f>ROUND('T1 LHBP'!G31,$D$118)</f>
        <v>4895199.7170000002</v>
      </c>
      <c r="G120" s="1190">
        <f>ROUND('T1 LHBP'!H31,$D$118)</f>
        <v>5177203.6859999998</v>
      </c>
      <c r="H120" s="1190">
        <f>ROUND('T1 LHBP'!I31,$D$118)</f>
        <v>6005563.7259999998</v>
      </c>
      <c r="I120" s="1190">
        <f>ROUND('T1 LHBP'!J31,$D$118)</f>
        <v>6391016.5619999999</v>
      </c>
      <c r="J120" s="1190">
        <f>ROUND('T1 LHBP'!K31,$D$118)</f>
        <v>8067687.892</v>
      </c>
      <c r="K120" s="1190">
        <f>ROUND('T1 LHBP'!L31,$D$118)</f>
        <v>9330850.4079999998</v>
      </c>
      <c r="L120" s="1190">
        <f>ROUND('T1 LHBP'!M31,$D$118)</f>
        <v>11077881.051000001</v>
      </c>
      <c r="M120" s="1190">
        <f>ROUND('T1 LHBP'!N31,$D$118)</f>
        <v>12319129.57</v>
      </c>
      <c r="N120" s="1190">
        <f>ROUND('T1 LHBP'!O31,$D$118)</f>
        <v>12605339.014</v>
      </c>
      <c r="O120" s="232"/>
    </row>
    <row r="121" spans="1:15" s="238" customFormat="1" ht="15" customHeight="1">
      <c r="A121" s="233" t="s">
        <v>144</v>
      </c>
      <c r="B121" s="1180" t="s">
        <v>94</v>
      </c>
      <c r="C121" s="1181" t="s">
        <v>138</v>
      </c>
      <c r="D121" s="1191">
        <v>3</v>
      </c>
      <c r="E121" s="237" t="b">
        <f>ROUND(('T1 LHBP'!F61-'T1 LHBP'!F29-'T1 LHBP'!F15-'T1 LHBP'!F16+'T1 NSA'!F15+'T1 NSA'!F16)/('T1 LHBP'!F65/100)+'T1 LHBP'!F29+'T1 LHBP'!F15+'T1 LHBP'!F16-'T1 NSA'!F15-'T1 NSA'!F16,$D$121)=ROUND('T1 LHBP'!F66,$D$121)</f>
        <v>1</v>
      </c>
      <c r="F121" s="237" t="b">
        <f>ROUND(('T1 LHBP'!G61-'T1 LHBP'!G29-'T1 LHBP'!G15-'T1 LHBP'!G16+'T1 NSA'!G15+'T1 NSA'!G16)/('T1 LHBP'!G65/100)+'T1 LHBP'!G29+'T1 LHBP'!G15+'T1 LHBP'!G16-'T1 NSA'!G15-'T1 NSA'!G16,$D$121)=ROUND('T1 LHBP'!G66,$D$121)</f>
        <v>1</v>
      </c>
      <c r="G121" s="237" t="b">
        <f>ROUND(('T1 LHBP'!H61-'T1 LHBP'!H29-'T1 LHBP'!H15-'T1 LHBP'!H16+'T1 NSA'!H15+'T1 NSA'!H16)/('T1 LHBP'!H65/100)+'T1 LHBP'!H29+'T1 LHBP'!H15+'T1 LHBP'!H16-'T1 NSA'!H15-'T1 NSA'!H16,$D$121)=ROUND('T1 LHBP'!H66,$D$121)</f>
        <v>1</v>
      </c>
      <c r="H121" s="237" t="b">
        <f>ROUND(('T1 LHBP'!I61-'T1 LHBP'!I29-'T1 LHBP'!I15-'T1 LHBP'!I16+'T1 NSA'!I15+'T1 NSA'!I16)/('T1 LHBP'!I65/100)+'T1 LHBP'!I29+'T1 LHBP'!I15+'T1 LHBP'!I16-'T1 NSA'!I15-'T1 NSA'!I16,$D$121)=ROUND('T1 LHBP'!I66,$D$121)</f>
        <v>1</v>
      </c>
      <c r="I121" s="237" t="b">
        <f>ROUND(('T1 LHBP'!J61-'T1 LHBP'!J29-'T1 LHBP'!J15-'T1 LHBP'!J16+'T1 NSA'!J15+'T1 NSA'!J16)/('T1 LHBP'!J65/100)+'T1 LHBP'!J29+'T1 LHBP'!J15+'T1 LHBP'!J16-'T1 NSA'!J15-'T1 NSA'!J16,$D$121)=ROUND('T1 LHBP'!J66,$D$121)</f>
        <v>1</v>
      </c>
      <c r="J121" s="237" t="b">
        <f>ROUND(('T1 LHBP'!K61-'T1 LHBP'!K29-'T1 LHBP'!K15-'T1 LHBP'!K16+'T1 NSA'!K15+'T1 NSA'!K16)/('T1 LHBP'!K65/100)+'T1 LHBP'!K29+'T1 LHBP'!K15+'T1 LHBP'!K16-'T1 NSA'!K15-'T1 NSA'!K16,$D$121)=ROUND('T1 LHBP'!K66,$D$121)</f>
        <v>1</v>
      </c>
      <c r="K121" s="237" t="b">
        <f>ROUND(('T1 LHBP'!L61-'T1 LHBP'!L29-'T1 LHBP'!L15-'T1 LHBP'!L16+'T1 NSA'!L15+'T1 NSA'!L16)/('T1 LHBP'!L65/100)+'T1 LHBP'!L29+'T1 LHBP'!L15+'T1 LHBP'!L16-'T1 NSA'!L15-'T1 NSA'!L16,$D$121)=ROUND('T1 LHBP'!L66,$D$121)</f>
        <v>1</v>
      </c>
      <c r="L121" s="237" t="b">
        <f>ROUND(('T1 LHBP'!M61-'T1 LHBP'!M29-'T1 LHBP'!M15-'T1 LHBP'!M16+'T1 NSA'!M15+'T1 NSA'!M16)/('T1 LHBP'!M65/100)+'T1 LHBP'!M29+'T1 LHBP'!M15+'T1 LHBP'!M16-'T1 NSA'!M15-'T1 NSA'!M16,$D$121)=ROUND('T1 LHBP'!M66,$D$121)</f>
        <v>1</v>
      </c>
      <c r="M121" s="237" t="b">
        <f>ROUND(('T1 LHBP'!N61-'T1 LHBP'!N29-'T1 LHBP'!N15-'T1 LHBP'!N16+'T1 NSA'!N15+'T1 NSA'!N16)/('T1 LHBP'!N65/100)+'T1 LHBP'!N29+'T1 LHBP'!N15+'T1 LHBP'!N16-'T1 NSA'!N15-'T1 NSA'!N16,$D$121)=ROUND('T1 LHBP'!N66,$D$121)</f>
        <v>1</v>
      </c>
      <c r="N121" s="237" t="b">
        <f>ROUND(('T1 LHBP'!O61-'T1 LHBP'!O29-'T1 LHBP'!O15-'T1 LHBP'!O16+'T1 NSA'!O15+'T1 NSA'!O16)/('T1 LHBP'!O65/100)+'T1 LHBP'!O29+'T1 LHBP'!O15+'T1 LHBP'!O16-'T1 NSA'!O15-'T1 NSA'!O16,$D$121)=ROUND('T1 LHBP'!O66,$D$121)</f>
        <v>1</v>
      </c>
      <c r="O121" s="232"/>
    </row>
    <row r="122" spans="1:15" s="243" customFormat="1" ht="15" customHeight="1" outlineLevel="1">
      <c r="A122" s="239"/>
      <c r="B122" s="1182"/>
      <c r="C122" s="1183" t="s">
        <v>95</v>
      </c>
      <c r="D122" s="1192"/>
      <c r="E122" s="1190">
        <f>ROUND(('T1 LHBP'!F61-'T1 LHBP'!F29-'T1 LHBP'!F15-'T1 LHBP'!F16+'T1 NSA'!F15+'T1 NSA'!F16)/('T1 LHBP'!F65/100)+'T1 LHBP'!F29+'T1 LHBP'!F15+'T1 LHBP'!F16-'T1 NSA'!F15-'T1 NSA'!F16,$D$121)</f>
        <v>4416218.4160000002</v>
      </c>
      <c r="F122" s="1190">
        <f>ROUND(('T1 LHBP'!G61-'T1 LHBP'!G29-'T1 LHBP'!G15-'T1 LHBP'!G16+'T1 NSA'!G15+'T1 NSA'!G16)/('T1 LHBP'!G65/100)+'T1 LHBP'!G29+'T1 LHBP'!G15+'T1 LHBP'!G16-'T1 NSA'!G15-'T1 NSA'!G16,$D$121)</f>
        <v>4993372.8279999997</v>
      </c>
      <c r="G122" s="1190">
        <f>ROUND(('T1 LHBP'!H61-'T1 LHBP'!H29-'T1 LHBP'!H15-'T1 LHBP'!H16+'T1 NSA'!H15+'T1 NSA'!H16)/('T1 LHBP'!H65/100)+'T1 LHBP'!H29+'T1 LHBP'!H15+'T1 LHBP'!H16-'T1 NSA'!H15-'T1 NSA'!H16,$D$121)</f>
        <v>5177203.6859999998</v>
      </c>
      <c r="H122" s="1190">
        <f>ROUND(('T1 LHBP'!I61-'T1 LHBP'!I29-'T1 LHBP'!I15-'T1 LHBP'!I16+'T1 NSA'!I15+'T1 NSA'!I16)/('T1 LHBP'!I65/100)+'T1 LHBP'!I29+'T1 LHBP'!I15+'T1 LHBP'!I16-'T1 NSA'!I15-'T1 NSA'!I16,$D$121)</f>
        <v>5866906.9850000003</v>
      </c>
      <c r="I122" s="1190">
        <f>ROUND(('T1 LHBP'!J61-'T1 LHBP'!J29-'T1 LHBP'!J15-'T1 LHBP'!J16+'T1 NSA'!J15+'T1 NSA'!J16)/('T1 LHBP'!J65/100)+'T1 LHBP'!J29+'T1 LHBP'!J15+'T1 LHBP'!J16-'T1 NSA'!J15-'T1 NSA'!J16,$D$121)</f>
        <v>6093823.8439999996</v>
      </c>
      <c r="J122" s="1190">
        <f>ROUND(('T1 LHBP'!K61-'T1 LHBP'!K29-'T1 LHBP'!K15-'T1 LHBP'!K16+'T1 NSA'!K15+'T1 NSA'!K16)/('T1 LHBP'!K65/100)+'T1 LHBP'!K29+'T1 LHBP'!K15+'T1 LHBP'!K16-'T1 NSA'!K15-'T1 NSA'!K16,$D$121)</f>
        <v>7491902.0089999996</v>
      </c>
      <c r="K122" s="1190">
        <f>ROUND(('T1 LHBP'!L61-'T1 LHBP'!L29-'T1 LHBP'!L15-'T1 LHBP'!L16+'T1 NSA'!L15+'T1 NSA'!L16)/('T1 LHBP'!L65/100)+'T1 LHBP'!L29+'T1 LHBP'!L15+'T1 LHBP'!L16-'T1 NSA'!L15-'T1 NSA'!L16,$D$121)</f>
        <v>8505599.7860000003</v>
      </c>
      <c r="L122" s="1190">
        <f>ROUND(('T1 LHBP'!M61-'T1 LHBP'!M29-'T1 LHBP'!M15-'T1 LHBP'!M16+'T1 NSA'!M15+'T1 NSA'!M16)/('T1 LHBP'!M65/100)+'T1 LHBP'!M29+'T1 LHBP'!M15+'T1 LHBP'!M16-'T1 NSA'!M15-'T1 NSA'!M16,$D$121)</f>
        <v>9922954.8959999997</v>
      </c>
      <c r="M122" s="1190">
        <f>ROUND(('T1 LHBP'!N61-'T1 LHBP'!N29-'T1 LHBP'!N15-'T1 LHBP'!N16+'T1 NSA'!N15+'T1 NSA'!N16)/('T1 LHBP'!N65/100)+'T1 LHBP'!N29+'T1 LHBP'!N15+'T1 LHBP'!N16-'T1 NSA'!N15-'T1 NSA'!N16,$D$121)</f>
        <v>10872364.164000001</v>
      </c>
      <c r="N122" s="1190">
        <f>ROUND(('T1 LHBP'!O61-'T1 LHBP'!O29-'T1 LHBP'!O15-'T1 LHBP'!O16+'T1 NSA'!O15+'T1 NSA'!O16)/('T1 LHBP'!O65/100)+'T1 LHBP'!O29+'T1 LHBP'!O15+'T1 LHBP'!O16-'T1 NSA'!O15-'T1 NSA'!O16,$D$121)</f>
        <v>10911935.471000001</v>
      </c>
      <c r="O122" s="232"/>
    </row>
    <row r="123" spans="1:15" s="243" customFormat="1" ht="15" customHeight="1" outlineLevel="1">
      <c r="A123" s="239"/>
      <c r="B123" s="1182"/>
      <c r="C123" s="1183" t="s">
        <v>96</v>
      </c>
      <c r="D123" s="1192"/>
      <c r="E123" s="1190">
        <f>ROUND('T1 LHBP'!F66,$D$121)</f>
        <v>4416218.4160000002</v>
      </c>
      <c r="F123" s="1190">
        <f>ROUND('T1 LHBP'!G66,$D$121)</f>
        <v>4993372.8279999997</v>
      </c>
      <c r="G123" s="1190">
        <f>ROUND('T1 LHBP'!H66,$D$121)</f>
        <v>5177203.6859999998</v>
      </c>
      <c r="H123" s="1190">
        <f>ROUND('T1 LHBP'!I66,$D$121)</f>
        <v>5866906.9850000003</v>
      </c>
      <c r="I123" s="1190">
        <f>ROUND('T1 LHBP'!J66,$D$121)</f>
        <v>6093823.8439999996</v>
      </c>
      <c r="J123" s="1190">
        <f>ROUND('T1 LHBP'!K66,$D$121)</f>
        <v>7491902.0089999996</v>
      </c>
      <c r="K123" s="1190">
        <f>ROUND('T1 LHBP'!L66,$D$121)</f>
        <v>8505599.7860000003</v>
      </c>
      <c r="L123" s="1190">
        <f>ROUND('T1 LHBP'!M66,$D$121)</f>
        <v>9922954.8959999997</v>
      </c>
      <c r="M123" s="1190">
        <f>ROUND('T1 LHBP'!N66,$D$121)</f>
        <v>10872364.164000001</v>
      </c>
      <c r="N123" s="1190">
        <f>ROUND('T1 LHBP'!O66,$D$121)</f>
        <v>10911935.471000001</v>
      </c>
      <c r="O123" s="232"/>
    </row>
    <row r="124" spans="1:15" s="238" customFormat="1" ht="15" customHeight="1">
      <c r="A124" s="233" t="s">
        <v>110</v>
      </c>
      <c r="B124" s="1180" t="s">
        <v>111</v>
      </c>
      <c r="C124" s="1181" t="s">
        <v>434</v>
      </c>
      <c r="D124" s="1192"/>
      <c r="E124" s="1197" t="b">
        <f>'T1 LHBP'!F64='T1'!F64</f>
        <v>1</v>
      </c>
      <c r="F124" s="1197" t="b">
        <f>'T1 LHBP'!G64='T1'!G64</f>
        <v>1</v>
      </c>
      <c r="G124" s="237" t="b">
        <f>'T1 LHBP'!H64='T1'!H64</f>
        <v>1</v>
      </c>
      <c r="H124" s="237" t="b">
        <f>'T1 LHBP'!I64='T1'!I64</f>
        <v>1</v>
      </c>
      <c r="I124" s="237" t="b">
        <f>'T1 LHBP'!J64='T1'!J64</f>
        <v>1</v>
      </c>
      <c r="J124" s="237" t="b">
        <f>'T1 LHBP'!K64='T1'!K64</f>
        <v>1</v>
      </c>
      <c r="K124" s="237" t="b">
        <f>'T1 LHBP'!L64='T1'!L64</f>
        <v>1</v>
      </c>
      <c r="L124" s="237" t="b">
        <f>'T1 LHBP'!M64='T1'!M64</f>
        <v>1</v>
      </c>
      <c r="M124" s="237" t="b">
        <f>'T1 LHBP'!N64='T1'!N64</f>
        <v>1</v>
      </c>
      <c r="N124" s="237" t="b">
        <f>'T1 LHBP'!O64='T1'!O64</f>
        <v>1</v>
      </c>
      <c r="O124" s="232"/>
    </row>
    <row r="125" spans="1:15" s="243" customFormat="1" ht="15" customHeight="1" outlineLevel="1">
      <c r="A125" s="239"/>
      <c r="B125" s="1182"/>
      <c r="C125" s="1183" t="s">
        <v>452</v>
      </c>
      <c r="D125" s="1192"/>
      <c r="E125" s="1198">
        <f>'T1 LHBP'!F64</f>
        <v>1E-3</v>
      </c>
      <c r="F125" s="1198">
        <f>'T1 LHBP'!G64</f>
        <v>4.0000000000000001E-3</v>
      </c>
      <c r="G125" s="254">
        <f>'T1 LHBP'!H64</f>
        <v>2.4E-2</v>
      </c>
      <c r="H125" s="254">
        <f>'T1 LHBP'!I64</f>
        <v>2.9000000000000001E-2</v>
      </c>
      <c r="I125" s="254">
        <f>'T1 LHBP'!J64</f>
        <v>3.1E-2</v>
      </c>
      <c r="J125" s="254">
        <f>'T1 LHBP'!K64</f>
        <v>3.1E-2</v>
      </c>
      <c r="K125" s="254">
        <f>'T1 LHBP'!L64</f>
        <v>0.03</v>
      </c>
      <c r="L125" s="254">
        <f>'T1 LHBP'!M64</f>
        <v>0.03</v>
      </c>
      <c r="M125" s="254">
        <f>'T1 LHBP'!N64</f>
        <v>0.03</v>
      </c>
      <c r="N125" s="254">
        <f>'T1 LHBP'!O64</f>
        <v>0.03</v>
      </c>
      <c r="O125" s="232"/>
    </row>
    <row r="126" spans="1:15" s="243" customFormat="1" ht="15" customHeight="1" outlineLevel="1">
      <c r="A126" s="239"/>
      <c r="B126" s="1182"/>
      <c r="C126" s="1183" t="s">
        <v>113</v>
      </c>
      <c r="D126" s="1192"/>
      <c r="E126" s="254">
        <f>'T1'!F64</f>
        <v>1E-3</v>
      </c>
      <c r="F126" s="254">
        <f>'T1'!G64</f>
        <v>4.0000000000000001E-3</v>
      </c>
      <c r="G126" s="254">
        <f>'T1'!H64</f>
        <v>2.4E-2</v>
      </c>
      <c r="H126" s="254">
        <f>'T1'!I64</f>
        <v>2.9000000000000001E-2</v>
      </c>
      <c r="I126" s="254">
        <f>'T1'!J64</f>
        <v>3.1E-2</v>
      </c>
      <c r="J126" s="254">
        <f>'T1'!K64</f>
        <v>3.1E-2</v>
      </c>
      <c r="K126" s="254">
        <f>'T1'!L64</f>
        <v>0.03</v>
      </c>
      <c r="L126" s="254">
        <f>'T1'!M64</f>
        <v>0.03</v>
      </c>
      <c r="M126" s="254">
        <f>'T1'!N64</f>
        <v>0.03</v>
      </c>
      <c r="N126" s="254">
        <f>'T1'!O64</f>
        <v>0.03</v>
      </c>
      <c r="O126" s="232"/>
    </row>
    <row r="127" spans="1:15" s="238" customFormat="1" ht="15" customHeight="1">
      <c r="A127" s="1193" t="s">
        <v>114</v>
      </c>
      <c r="B127" s="1180" t="s">
        <v>91</v>
      </c>
      <c r="C127" s="1181" t="s">
        <v>435</v>
      </c>
      <c r="D127" s="1192"/>
      <c r="E127" s="1197" t="b">
        <f>'T1 LHBP'!F65='T1'!F65</f>
        <v>1</v>
      </c>
      <c r="F127" s="1197" t="b">
        <f>'T1 LHBP'!G65='T1'!G65</f>
        <v>1</v>
      </c>
      <c r="G127" s="237" t="b">
        <f>'T1 LHBP'!H65='T1'!H65</f>
        <v>1</v>
      </c>
      <c r="H127" s="237" t="b">
        <f>'T1 LHBP'!I65='T1'!I65</f>
        <v>1</v>
      </c>
      <c r="I127" s="237" t="b">
        <f>'T1 LHBP'!J65='T1'!J65</f>
        <v>1</v>
      </c>
      <c r="J127" s="237" t="b">
        <f>'T1 LHBP'!K65='T1'!K65</f>
        <v>1</v>
      </c>
      <c r="K127" s="237" t="b">
        <f>'T1 LHBP'!L65='T1'!L65</f>
        <v>1</v>
      </c>
      <c r="L127" s="237" t="b">
        <f>'T1 LHBP'!M65='T1'!M65</f>
        <v>1</v>
      </c>
      <c r="M127" s="237" t="b">
        <f>'T1 LHBP'!N65='T1'!N65</f>
        <v>1</v>
      </c>
      <c r="N127" s="237" t="b">
        <f>'T1 LHBP'!O65='T1'!O65</f>
        <v>1</v>
      </c>
      <c r="O127" s="232"/>
    </row>
    <row r="128" spans="1:15" s="243" customFormat="1" ht="15" customHeight="1" outlineLevel="1">
      <c r="A128" s="239"/>
      <c r="B128" s="1182"/>
      <c r="C128" s="1183" t="s">
        <v>453</v>
      </c>
      <c r="D128" s="1192"/>
      <c r="E128" s="1199">
        <f>'T1 LHBP'!F65</f>
        <v>97.267181274900395</v>
      </c>
      <c r="F128" s="1199">
        <f>'T1 LHBP'!G65</f>
        <v>97.65625</v>
      </c>
      <c r="G128" s="1194">
        <f>'T1 LHBP'!H65</f>
        <v>100</v>
      </c>
      <c r="H128" s="1194">
        <f>'T1 LHBP'!I65</f>
        <v>102.89999999999999</v>
      </c>
      <c r="I128" s="1194">
        <f>'T1 LHBP'!J65</f>
        <v>106.08989999999999</v>
      </c>
      <c r="J128" s="1194">
        <f>'T1 LHBP'!K65</f>
        <v>109.37868689999998</v>
      </c>
      <c r="K128" s="1194">
        <f>'T1 LHBP'!L65</f>
        <v>112.66004750699997</v>
      </c>
      <c r="L128" s="1194">
        <f>'T1 LHBP'!M65</f>
        <v>116.03984893220998</v>
      </c>
      <c r="M128" s="1194">
        <f>'T1 LHBP'!N65</f>
        <v>119.52104440017628</v>
      </c>
      <c r="N128" s="1194">
        <f>'T1 LHBP'!O65</f>
        <v>123.10667573218157</v>
      </c>
      <c r="O128" s="232"/>
    </row>
    <row r="129" spans="1:16" s="243" customFormat="1" ht="15" customHeight="1" outlineLevel="1">
      <c r="A129" s="239"/>
      <c r="B129" s="1182"/>
      <c r="C129" s="1183" t="s">
        <v>431</v>
      </c>
      <c r="D129" s="1192"/>
      <c r="E129" s="1199">
        <f>'T1'!F65</f>
        <v>97.267181274900395</v>
      </c>
      <c r="F129" s="1199">
        <f>'T1'!G65</f>
        <v>97.65625</v>
      </c>
      <c r="G129" s="1194">
        <f>'T1'!H65</f>
        <v>100</v>
      </c>
      <c r="H129" s="1194">
        <f>'T1'!I65</f>
        <v>102.89999999999999</v>
      </c>
      <c r="I129" s="1194">
        <f>'T1'!J65</f>
        <v>106.08989999999999</v>
      </c>
      <c r="J129" s="1194">
        <f>'T1'!K65</f>
        <v>109.37868689999998</v>
      </c>
      <c r="K129" s="1194">
        <f>'T1'!L65</f>
        <v>112.66004750699997</v>
      </c>
      <c r="L129" s="1194">
        <f>'T1'!M65</f>
        <v>116.03984893220998</v>
      </c>
      <c r="M129" s="1194">
        <f>'T1'!N65</f>
        <v>119.52104440017628</v>
      </c>
      <c r="N129" s="1194">
        <f>'T1'!O65</f>
        <v>123.10667573218157</v>
      </c>
      <c r="O129" s="232"/>
    </row>
    <row r="130" spans="1:16" s="238" customFormat="1" ht="15" customHeight="1">
      <c r="A130" s="233" t="s">
        <v>117</v>
      </c>
      <c r="B130" s="1180" t="s">
        <v>118</v>
      </c>
      <c r="C130" s="256" t="s">
        <v>119</v>
      </c>
      <c r="D130" s="1191">
        <v>3</v>
      </c>
      <c r="E130" s="237" t="b">
        <f>IF('T1 LHBP'!F39&gt;0,ROUND('T1 LHBP'!F41,$D$130)=ROUND('T1 LHBP'!F16/'T1 LHBP'!F39,$D$130),"N/A")</f>
        <v>1</v>
      </c>
      <c r="F130" s="237" t="b">
        <f>IF('T1 LHBP'!G39&gt;0,ROUND('T1 LHBP'!G41,$D$130)=ROUND('T1 LHBP'!G16/'T1 LHBP'!G39,$D$130),"N/A")</f>
        <v>1</v>
      </c>
      <c r="G130" s="237" t="b">
        <f>IF('T1 LHBP'!H39&gt;0,ROUND('T1 LHBP'!H41,$D$130)=ROUND('T1 LHBP'!H16/'T1 LHBP'!H39,$D$130),"N/A")</f>
        <v>1</v>
      </c>
      <c r="H130" s="237" t="b">
        <f>IF('T1 LHBP'!I39&gt;0,ROUND('T1 LHBP'!I41,$D$130)=ROUND('T1 LHBP'!I16/'T1 LHBP'!I39,$D$130),"N/A")</f>
        <v>1</v>
      </c>
      <c r="I130" s="237" t="b">
        <f>IF('T1 LHBP'!J39&gt;0,ROUND('T1 LHBP'!J41,$D$130)=ROUND('T1 LHBP'!J16/'T1 LHBP'!J39,$D$130),"N/A")</f>
        <v>1</v>
      </c>
      <c r="J130" s="237" t="b">
        <f>IF('T1 LHBP'!K39&gt;0,ROUND('T1 LHBP'!K41,$D$130)=ROUND('T1 LHBP'!K16/'T1 LHBP'!K39,$D$130),"N/A")</f>
        <v>1</v>
      </c>
      <c r="K130" s="237" t="b">
        <f>IF('T1 LHBP'!L39&gt;0,ROUND('T1 LHBP'!L41,$D$130)=ROUND('T1 LHBP'!L16/'T1 LHBP'!L39,$D$130),"N/A")</f>
        <v>1</v>
      </c>
      <c r="L130" s="237" t="b">
        <f>IF('T1 LHBP'!M39&gt;0,ROUND('T1 LHBP'!M41,$D$130)=ROUND('T1 LHBP'!M16/'T1 LHBP'!M39,$D$130),"N/A")</f>
        <v>1</v>
      </c>
      <c r="M130" s="237" t="b">
        <f>IF('T1 LHBP'!N39&gt;0,ROUND('T1 LHBP'!N41,$D$130)=ROUND('T1 LHBP'!N16/'T1 LHBP'!N39,$D$130),"N/A")</f>
        <v>1</v>
      </c>
      <c r="N130" s="237" t="b">
        <f>IF('T1 LHBP'!O39&gt;0,ROUND('T1 LHBP'!O41,$D$130)=ROUND('T1 LHBP'!O16/'T1 LHBP'!O39,$D$130),"N/A")</f>
        <v>1</v>
      </c>
      <c r="O130" s="232"/>
    </row>
    <row r="131" spans="1:16" s="243" customFormat="1" ht="15" customHeight="1" outlineLevel="1">
      <c r="A131" s="239"/>
      <c r="B131" s="1182"/>
      <c r="C131" s="1195" t="s">
        <v>432</v>
      </c>
      <c r="D131" s="1192"/>
      <c r="E131" s="257">
        <f>IF('T1 LHBP'!F39&gt;0,ROUND('T1 LHBP'!F41,$D$130),"N/A")</f>
        <v>6.5000000000000002E-2</v>
      </c>
      <c r="F131" s="257">
        <f>IF('T1 LHBP'!G39&gt;0,ROUND('T1 LHBP'!G41,$D$130),"N/A")</f>
        <v>6.5000000000000002E-2</v>
      </c>
      <c r="G131" s="257">
        <f>IF('T1 LHBP'!H39&gt;0,ROUND('T1 LHBP'!H41,$D$130),"N/A")</f>
        <v>6.5000000000000002E-2</v>
      </c>
      <c r="H131" s="257">
        <f>IF('T1 LHBP'!I39&gt;0,ROUND('T1 LHBP'!I41,$D$130),"N/A")</f>
        <v>6.5000000000000002E-2</v>
      </c>
      <c r="I131" s="257">
        <f>IF('T1 LHBP'!J39&gt;0,ROUND('T1 LHBP'!J41,$D$130),"N/A")</f>
        <v>6.5000000000000002E-2</v>
      </c>
      <c r="J131" s="257">
        <f>IF('T1 LHBP'!K39&gt;0,ROUND('T1 LHBP'!K41,$D$130),"N/A")</f>
        <v>8.1000000000000003E-2</v>
      </c>
      <c r="K131" s="257">
        <f>IF('T1 LHBP'!L39&gt;0,ROUND('T1 LHBP'!L41,$D$130),"N/A")</f>
        <v>8.1000000000000003E-2</v>
      </c>
      <c r="L131" s="257">
        <f>IF('T1 LHBP'!M39&gt;0,ROUND('T1 LHBP'!M41,$D$130),"N/A")</f>
        <v>8.1000000000000003E-2</v>
      </c>
      <c r="M131" s="257">
        <f>IF('T1 LHBP'!N39&gt;0,ROUND('T1 LHBP'!N41,$D$130),"N/A")</f>
        <v>8.1000000000000003E-2</v>
      </c>
      <c r="N131" s="257">
        <f>IF('T1 LHBP'!O39&gt;0,ROUND('T1 LHBP'!O41,$D$130),"N/A")</f>
        <v>8.1000000000000003E-2</v>
      </c>
      <c r="O131" s="232"/>
    </row>
    <row r="132" spans="1:16" s="243" customFormat="1" ht="15" customHeight="1" outlineLevel="1">
      <c r="A132" s="239"/>
      <c r="B132" s="1182"/>
      <c r="C132" s="1195" t="s">
        <v>433</v>
      </c>
      <c r="D132" s="1192"/>
      <c r="E132" s="257">
        <f>IF('T1 LHBP'!F39&gt;0,ROUND('T1 LHBP'!F16/'T1 LHBP'!F39,$D$130),"N/A")</f>
        <v>6.5000000000000002E-2</v>
      </c>
      <c r="F132" s="257">
        <f>IF('T1 LHBP'!G39&gt;0,ROUND('T1 LHBP'!G16/'T1 LHBP'!G39,$D$130),"N/A")</f>
        <v>6.5000000000000002E-2</v>
      </c>
      <c r="G132" s="257">
        <f>IF('T1 LHBP'!H39&gt;0,ROUND('T1 LHBP'!H16/'T1 LHBP'!H39,$D$130),"N/A")</f>
        <v>6.5000000000000002E-2</v>
      </c>
      <c r="H132" s="257">
        <f>IF('T1 LHBP'!I39&gt;0,ROUND('T1 LHBP'!I16/'T1 LHBP'!I39,$D$130),"N/A")</f>
        <v>6.5000000000000002E-2</v>
      </c>
      <c r="I132" s="257">
        <f>IF('T1 LHBP'!J39&gt;0,ROUND('T1 LHBP'!J16/'T1 LHBP'!J39,$D$130),"N/A")</f>
        <v>6.5000000000000002E-2</v>
      </c>
      <c r="J132" s="257">
        <f>IF('T1 LHBP'!K39&gt;0,ROUND('T1 LHBP'!K16/'T1 LHBP'!K39,$D$130),"N/A")</f>
        <v>8.1000000000000003E-2</v>
      </c>
      <c r="K132" s="257">
        <f>IF('T1 LHBP'!L39&gt;0,ROUND('T1 LHBP'!L16/'T1 LHBP'!L39,$D$130),"N/A")</f>
        <v>8.1000000000000003E-2</v>
      </c>
      <c r="L132" s="257">
        <f>IF('T1 LHBP'!M39&gt;0,ROUND('T1 LHBP'!M16/'T1 LHBP'!M39,$D$130),"N/A")</f>
        <v>8.1000000000000003E-2</v>
      </c>
      <c r="M132" s="257">
        <f>IF('T1 LHBP'!N39&gt;0,ROUND('T1 LHBP'!N16/'T1 LHBP'!N39,$D$130),"N/A")</f>
        <v>8.1000000000000003E-2</v>
      </c>
      <c r="N132" s="257">
        <f>IF('T1 LHBP'!O39&gt;0,ROUND('T1 LHBP'!O16/'T1 LHBP'!O39,$D$130),"N/A")</f>
        <v>8.1000000000000003E-2</v>
      </c>
      <c r="O132" s="232"/>
    </row>
    <row r="133" spans="1:16" s="238" customFormat="1" ht="15" customHeight="1">
      <c r="A133" s="233" t="s">
        <v>124</v>
      </c>
      <c r="B133" s="1180" t="s">
        <v>125</v>
      </c>
      <c r="C133" s="1181" t="s">
        <v>126</v>
      </c>
      <c r="D133" s="1191">
        <v>3</v>
      </c>
      <c r="E133" s="237" t="b">
        <f>ROUND(SUM('T1 LHBP'!F36:F38),$D$130)=ROUND('T1 LHBP'!F39,$D$130)</f>
        <v>1</v>
      </c>
      <c r="F133" s="237" t="b">
        <f>ROUND(SUM('T1 LHBP'!G36:G38),$D$130)=ROUND('T1 LHBP'!G39,$D$130)</f>
        <v>1</v>
      </c>
      <c r="G133" s="237" t="b">
        <f>ROUND(SUM('T1 LHBP'!H36:H38),$D$130)=ROUND('T1 LHBP'!H39,$D$130)</f>
        <v>1</v>
      </c>
      <c r="H133" s="237" t="b">
        <f>ROUND(SUM('T1 LHBP'!I36:I38),$D$130)=ROUND('T1 LHBP'!I39,$D$130)</f>
        <v>1</v>
      </c>
      <c r="I133" s="237" t="b">
        <f>ROUND(SUM('T1 LHBP'!J36:J38),$D$130)=ROUND('T1 LHBP'!J39,$D$130)</f>
        <v>1</v>
      </c>
      <c r="J133" s="237" t="b">
        <f>ROUND(SUM('T1 LHBP'!K36:K38),$D$130)=ROUND('T1 LHBP'!K39,$D$130)</f>
        <v>1</v>
      </c>
      <c r="K133" s="237" t="b">
        <f>ROUND(SUM('T1 LHBP'!L36:L38),$D$130)=ROUND('T1 LHBP'!L39,$D$130)</f>
        <v>1</v>
      </c>
      <c r="L133" s="237" t="b">
        <f>ROUND(SUM('T1 LHBP'!M36:M38),$D$130)=ROUND('T1 LHBP'!M39,$D$130)</f>
        <v>1</v>
      </c>
      <c r="M133" s="237" t="b">
        <f>ROUND(SUM('T1 LHBP'!N36:N38),$D$130)=ROUND('T1 LHBP'!N39,$D$130)</f>
        <v>1</v>
      </c>
      <c r="N133" s="237" t="b">
        <f>ROUND(SUM('T1 LHBP'!O36:O38),$D$130)=ROUND('T1 LHBP'!O39,$D$130)</f>
        <v>1</v>
      </c>
      <c r="O133" s="232"/>
    </row>
    <row r="134" spans="1:16" s="243" customFormat="1" ht="15" customHeight="1" outlineLevel="1">
      <c r="A134" s="239"/>
      <c r="B134" s="1182"/>
      <c r="C134" s="1183" t="s">
        <v>127</v>
      </c>
      <c r="D134" s="1192"/>
      <c r="E134" s="1190">
        <f>ROUND(SUM('T1 LHBP'!F36:F38),$D$130)</f>
        <v>1775131.66</v>
      </c>
      <c r="F134" s="1190">
        <f>ROUND(SUM('T1 LHBP'!G36:G38),$D$130)</f>
        <v>2457172.5970000001</v>
      </c>
      <c r="G134" s="1190">
        <f>ROUND(SUM('T1 LHBP'!H36:H38),$D$130)</f>
        <v>2181047.014</v>
      </c>
      <c r="H134" s="1190">
        <f>ROUND(SUM('T1 LHBP'!I36:I38),$D$130)</f>
        <v>3802912.0750000002</v>
      </c>
      <c r="I134" s="1190">
        <f>ROUND(SUM('T1 LHBP'!J36:J38),$D$130)</f>
        <v>3558706.8879999998</v>
      </c>
      <c r="J134" s="1190">
        <f>ROUND(SUM('T1 LHBP'!K36:K38),$D$130)</f>
        <v>5485711.4630000005</v>
      </c>
      <c r="K134" s="1190">
        <f>ROUND(SUM('T1 LHBP'!L36:L38),$D$130)</f>
        <v>9004960.8599999994</v>
      </c>
      <c r="L134" s="1190">
        <f>ROUND(SUM('T1 LHBP'!M36:M38),$D$130)</f>
        <v>12765697.778999999</v>
      </c>
      <c r="M134" s="1190">
        <f>ROUND(SUM('T1 LHBP'!N36:N38),$D$130)</f>
        <v>17524415.642000001</v>
      </c>
      <c r="N134" s="1190">
        <f>ROUND(SUM('T1 LHBP'!O36:O38),$D$130)</f>
        <v>17122714.024</v>
      </c>
      <c r="O134" s="232"/>
    </row>
    <row r="135" spans="1:16" s="243" customFormat="1" ht="15" customHeight="1" outlineLevel="1">
      <c r="A135" s="239"/>
      <c r="B135" s="1182"/>
      <c r="C135" s="1183" t="s">
        <v>128</v>
      </c>
      <c r="D135" s="1192"/>
      <c r="E135" s="1190">
        <f>ROUND('T1 LHBP'!F39,$D$130)</f>
        <v>1775131.66</v>
      </c>
      <c r="F135" s="1190">
        <f>ROUND('T1 LHBP'!G39,$D$130)</f>
        <v>2457172.5970000001</v>
      </c>
      <c r="G135" s="1190">
        <f>ROUND('T1 LHBP'!H39,$D$130)</f>
        <v>2181047.014</v>
      </c>
      <c r="H135" s="1190">
        <f>ROUND('T1 LHBP'!I39,$D$130)</f>
        <v>3802912.0750000002</v>
      </c>
      <c r="I135" s="1190">
        <f>ROUND('T1 LHBP'!J39,$D$130)</f>
        <v>3558706.8879999998</v>
      </c>
      <c r="J135" s="1190">
        <f>ROUND('T1 LHBP'!K39,$D$130)</f>
        <v>5485711.4630000005</v>
      </c>
      <c r="K135" s="1190">
        <f>ROUND('T1 LHBP'!L39,$D$130)</f>
        <v>9004960.8599999994</v>
      </c>
      <c r="L135" s="1190">
        <f>ROUND('T1 LHBP'!M39,$D$130)</f>
        <v>12765697.778999999</v>
      </c>
      <c r="M135" s="1190">
        <f>ROUND('T1 LHBP'!N39,$D$130)</f>
        <v>17524415.642000001</v>
      </c>
      <c r="N135" s="1190">
        <f>ROUND('T1 LHBP'!O39,$D$130)</f>
        <v>17122714.024</v>
      </c>
      <c r="O135" s="232"/>
    </row>
    <row r="136" spans="1:16" s="238" customFormat="1" ht="15" customHeight="1">
      <c r="A136" s="233" t="s">
        <v>129</v>
      </c>
      <c r="B136" s="1180" t="s">
        <v>125</v>
      </c>
      <c r="C136" s="1196" t="s">
        <v>130</v>
      </c>
      <c r="D136" s="1191">
        <v>3</v>
      </c>
      <c r="E136" s="237" t="b">
        <f>IF(ROUND('T1 LHBP'!F39,$D$136)=0,ROUND('T1 LHBP'!F16,$D$136)=0,TRUE)</f>
        <v>1</v>
      </c>
      <c r="F136" s="237" t="b">
        <f>IF(ROUND('T1 LHBP'!G39,$D$136)=0,ROUND('T1 LHBP'!G16,$D$136)=0,TRUE)</f>
        <v>1</v>
      </c>
      <c r="G136" s="237" t="b">
        <f>IF(ROUND('T1 LHBP'!H39,$D$136)=0,ROUND('T1 LHBP'!H16,$D$136)=0,TRUE)</f>
        <v>1</v>
      </c>
      <c r="H136" s="237" t="b">
        <f>IF(ROUND('T1 LHBP'!I39,$D$136)=0,ROUND('T1 LHBP'!I16,$D$136)=0,TRUE)</f>
        <v>1</v>
      </c>
      <c r="I136" s="237" t="b">
        <f>IF(ROUND('T1 LHBP'!J39,$D$136)=0,ROUND('T1 LHBP'!J16,$D$136)=0,TRUE)</f>
        <v>1</v>
      </c>
      <c r="J136" s="237" t="b">
        <f>IF(ROUND('T1 LHBP'!K39,$D$136)=0,ROUND('T1 LHBP'!K16,$D$136)=0,TRUE)</f>
        <v>1</v>
      </c>
      <c r="K136" s="237" t="b">
        <f>IF(ROUND('T1 LHBP'!L39,$D$136)=0,ROUND('T1 LHBP'!L16,$D$136)=0,TRUE)</f>
        <v>1</v>
      </c>
      <c r="L136" s="237" t="b">
        <f>IF(ROUND('T1 LHBP'!M39,$D$136)=0,ROUND('T1 LHBP'!M16,$D$136)=0,TRUE)</f>
        <v>1</v>
      </c>
      <c r="M136" s="237" t="b">
        <f>IF(ROUND('T1 LHBP'!N39,$D$136)=0,ROUND('T1 LHBP'!N16,$D$136)=0,TRUE)</f>
        <v>1</v>
      </c>
      <c r="N136" s="237" t="b">
        <f>IF(ROUND('T1 LHBP'!O39,$D$136)=0,ROUND('T1 LHBP'!O16,$D$136)=0,TRUE)</f>
        <v>1</v>
      </c>
      <c r="O136" s="232"/>
    </row>
    <row r="137" spans="1:16" s="243" customFormat="1" ht="15" customHeight="1" outlineLevel="1">
      <c r="A137" s="239"/>
      <c r="B137" s="1182"/>
      <c r="C137" s="1183" t="s">
        <v>128</v>
      </c>
      <c r="D137" s="1192"/>
      <c r="E137" s="1190">
        <f>ROUND('T1 LHBP'!F39,$D$136)</f>
        <v>1775131.66</v>
      </c>
      <c r="F137" s="1190">
        <f>ROUND('T1 LHBP'!G39,$D$136)</f>
        <v>2457172.5970000001</v>
      </c>
      <c r="G137" s="1190">
        <f>ROUND('T1 LHBP'!H39,$D$136)</f>
        <v>2181047.014</v>
      </c>
      <c r="H137" s="1190">
        <f>ROUND('T1 LHBP'!I39,$D$136)</f>
        <v>3802912.0750000002</v>
      </c>
      <c r="I137" s="1190">
        <f>ROUND('T1 LHBP'!J39,$D$136)</f>
        <v>3558706.8879999998</v>
      </c>
      <c r="J137" s="1190">
        <f>ROUND('T1 LHBP'!K39,$D$136)</f>
        <v>5485711.4630000005</v>
      </c>
      <c r="K137" s="1190">
        <f>ROUND('T1 LHBP'!L39,$D$136)</f>
        <v>9004960.8599999994</v>
      </c>
      <c r="L137" s="1190">
        <f>ROUND('T1 LHBP'!M39,$D$136)</f>
        <v>12765697.778999999</v>
      </c>
      <c r="M137" s="1190">
        <f>ROUND('T1 LHBP'!N39,$D$136)</f>
        <v>17524415.642000001</v>
      </c>
      <c r="N137" s="1190">
        <f>ROUND('T1 LHBP'!O39,$D$136)</f>
        <v>17122714.024</v>
      </c>
      <c r="O137" s="232"/>
    </row>
    <row r="138" spans="1:16" s="243" customFormat="1" ht="15" customHeight="1" outlineLevel="1">
      <c r="A138" s="239"/>
      <c r="B138" s="1182"/>
      <c r="C138" s="1183" t="s">
        <v>131</v>
      </c>
      <c r="D138" s="1192"/>
      <c r="E138" s="1190">
        <f>ROUND('T1 LHBP'!F16,$D$136)</f>
        <v>115383.558</v>
      </c>
      <c r="F138" s="1190">
        <f>ROUND('T1 LHBP'!G16,$D$136)</f>
        <v>159716.21799999999</v>
      </c>
      <c r="G138" s="1190">
        <f>ROUND('T1 LHBP'!H16,$D$136)</f>
        <v>141768.02799999999</v>
      </c>
      <c r="H138" s="1190">
        <f>ROUND('T1 LHBP'!I16,$D$136)</f>
        <v>247189.285</v>
      </c>
      <c r="I138" s="1190">
        <f>ROUND('T1 LHBP'!J16,$D$136)</f>
        <v>231315.948</v>
      </c>
      <c r="J138" s="1190">
        <f>ROUND('T1 LHBP'!K16,$D$136)</f>
        <v>442148.34399999998</v>
      </c>
      <c r="K138" s="1190">
        <f>ROUND('T1 LHBP'!L16,$D$136)</f>
        <v>725799.84499999997</v>
      </c>
      <c r="L138" s="1190">
        <f>ROUND('T1 LHBP'!M16,$D$136)</f>
        <v>1028915.241</v>
      </c>
      <c r="M138" s="1190">
        <f>ROUND('T1 LHBP'!N16,$D$136)</f>
        <v>1412467.9010000001</v>
      </c>
      <c r="N138" s="1190">
        <f>ROUND('T1 LHBP'!O16,$D$136)</f>
        <v>1380090.75</v>
      </c>
      <c r="O138" s="232"/>
    </row>
    <row r="139" spans="1:16" s="263" customFormat="1">
      <c r="A139" s="261"/>
      <c r="B139" s="262"/>
      <c r="D139" s="264"/>
      <c r="E139" s="264"/>
      <c r="F139" s="264"/>
      <c r="G139" s="264"/>
      <c r="H139" s="264"/>
      <c r="I139" s="264"/>
      <c r="O139" s="232"/>
      <c r="P139" s="217"/>
    </row>
    <row r="140" spans="1:16">
      <c r="O140" s="232"/>
    </row>
    <row r="141" spans="1:16">
      <c r="O141" s="232"/>
    </row>
    <row r="142" spans="1:16">
      <c r="O142" s="232"/>
    </row>
    <row r="143" spans="1:16">
      <c r="O143" s="232"/>
    </row>
  </sheetData>
  <sheetProtection sheet="1" objects="1" scenarios="1"/>
  <mergeCells count="10">
    <mergeCell ref="A7:B7"/>
    <mergeCell ref="A9:C9"/>
    <mergeCell ref="J8:N8"/>
    <mergeCell ref="E8:I8"/>
    <mergeCell ref="A6:B6"/>
    <mergeCell ref="A1:C1"/>
    <mergeCell ref="A2:B2"/>
    <mergeCell ref="A3:B3"/>
    <mergeCell ref="A4:B4"/>
    <mergeCell ref="A5:B5"/>
  </mergeCells>
  <conditionalFormatting sqref="F25:N25 E77:N77 E41:N41 E59:N59 E56:N56 E62:N62 E44:N44 F50:N50 E74:N74 E47:N47 E90:N90 E93:N93 E96:N96 E105:N105 E84:N84 E81:N81 E87:N87 E65:N65 E14:N14 E17:N17 E20:N20 E28:N28 E31:N31 E68:N68 E99:N99 E11:N11 E53:N53">
    <cfRule type="containsErrors" dxfId="59" priority="348" stopIfTrue="1">
      <formula>ISERROR(E11)</formula>
    </cfRule>
    <cfRule type="expression" dxfId="58" priority="357" stopIfTrue="1">
      <formula>OR(E12=0,E13=0)</formula>
    </cfRule>
    <cfRule type="cellIs" dxfId="57" priority="358" stopIfTrue="1" operator="equal">
      <formula>FALSE</formula>
    </cfRule>
    <cfRule type="cellIs" dxfId="56" priority="359" stopIfTrue="1" operator="equal">
      <formula>TRUE</formula>
    </cfRule>
    <cfRule type="containsText" dxfId="55" priority="360" stopIfTrue="1" operator="containsText" text="N/A">
      <formula>NOT(ISERROR(SEARCH("N/A",E11)))</formula>
    </cfRule>
  </conditionalFormatting>
  <conditionalFormatting sqref="E102:N102 E71:N71">
    <cfRule type="containsErrors" dxfId="54" priority="342" stopIfTrue="1">
      <formula>ISERROR(E71)</formula>
    </cfRule>
    <cfRule type="expression" dxfId="53" priority="353" stopIfTrue="1">
      <formula>(E72=0)</formula>
    </cfRule>
    <cfRule type="cellIs" dxfId="52" priority="354" stopIfTrue="1" operator="equal">
      <formula>FALSE</formula>
    </cfRule>
    <cfRule type="cellIs" dxfId="51" priority="355" stopIfTrue="1" operator="equal">
      <formula>TRUE</formula>
    </cfRule>
    <cfRule type="containsText" dxfId="50" priority="356" stopIfTrue="1" operator="containsText" text="N/A">
      <formula>NOT(ISERROR(SEARCH("N/A",E71)))</formula>
    </cfRule>
  </conditionalFormatting>
  <conditionalFormatting sqref="E108:N108">
    <cfRule type="containsErrors" dxfId="49" priority="343" stopIfTrue="1">
      <formula>ISERROR(E108)</formula>
    </cfRule>
    <cfRule type="cellIs" dxfId="48" priority="344" stopIfTrue="1" operator="equal">
      <formula>FALSE</formula>
    </cfRule>
    <cfRule type="expression" dxfId="47" priority="345" stopIfTrue="1">
      <formula>OR(E109=0,E110=0)</formula>
    </cfRule>
    <cfRule type="cellIs" dxfId="46" priority="346" stopIfTrue="1" operator="equal">
      <formula>TRUE</formula>
    </cfRule>
    <cfRule type="containsText" dxfId="45" priority="347" stopIfTrue="1" operator="containsText" text="N/A">
      <formula>NOT(ISERROR(SEARCH("N/A",E108)))</formula>
    </cfRule>
  </conditionalFormatting>
  <conditionalFormatting sqref="H23:N23">
    <cfRule type="containsErrors" dxfId="44" priority="361" stopIfTrue="1">
      <formula>ISERROR(H23)</formula>
    </cfRule>
    <cfRule type="expression" dxfId="43" priority="362" stopIfTrue="1">
      <formula>OR(H24=0,#REF!=0)</formula>
    </cfRule>
    <cfRule type="cellIs" dxfId="42" priority="363" stopIfTrue="1" operator="equal">
      <formula>FALSE</formula>
    </cfRule>
    <cfRule type="cellIs" dxfId="41" priority="364" stopIfTrue="1" operator="equal">
      <formula>TRUE</formula>
    </cfRule>
    <cfRule type="containsText" dxfId="40" priority="365" stopIfTrue="1" operator="containsText" text="N/A">
      <formula>NOT(ISERROR(SEARCH("N/A",H23)))</formula>
    </cfRule>
  </conditionalFormatting>
  <conditionalFormatting sqref="E115:N115">
    <cfRule type="containsErrors" dxfId="39" priority="146" stopIfTrue="1">
      <formula>ISERROR(E115)</formula>
    </cfRule>
    <cfRule type="cellIs" dxfId="38" priority="147" stopIfTrue="1" operator="equal">
      <formula>FALSE</formula>
    </cfRule>
    <cfRule type="expression" dxfId="37" priority="148" stopIfTrue="1">
      <formula>OR(E116=0,E117=0)</formula>
    </cfRule>
    <cfRule type="cellIs" dxfId="36" priority="149" stopIfTrue="1" operator="equal">
      <formula>TRUE</formula>
    </cfRule>
    <cfRule type="containsText" dxfId="35" priority="150" stopIfTrue="1" operator="containsText" text="N/A">
      <formula>NOT(ISERROR(SEARCH("N/A",E115)))</formula>
    </cfRule>
  </conditionalFormatting>
  <conditionalFormatting sqref="E34:N34">
    <cfRule type="containsErrors" dxfId="34" priority="181" stopIfTrue="1">
      <formula>ISERROR(E34)</formula>
    </cfRule>
    <cfRule type="expression" dxfId="33" priority="182" stopIfTrue="1">
      <formula>OR(E35=0,E36=0)</formula>
    </cfRule>
    <cfRule type="cellIs" dxfId="32" priority="183" stopIfTrue="1" operator="equal">
      <formula>FALSE</formula>
    </cfRule>
    <cfRule type="cellIs" dxfId="31" priority="184" stopIfTrue="1" operator="equal">
      <formula>TRUE</formula>
    </cfRule>
    <cfRule type="containsText" dxfId="30" priority="185" stopIfTrue="1" operator="containsText" text="N/A">
      <formula>NOT(ISERROR(SEARCH("N/A",E34)))</formula>
    </cfRule>
  </conditionalFormatting>
  <conditionalFormatting sqref="E37:N37">
    <cfRule type="containsErrors" dxfId="29" priority="176" stopIfTrue="1">
      <formula>ISERROR(E37)</formula>
    </cfRule>
    <cfRule type="expression" dxfId="28" priority="177" stopIfTrue="1">
      <formula>OR(E38=0,E39=0)</formula>
    </cfRule>
    <cfRule type="cellIs" dxfId="27" priority="178" stopIfTrue="1" operator="equal">
      <formula>FALSE</formula>
    </cfRule>
    <cfRule type="cellIs" dxfId="26" priority="179" stopIfTrue="1" operator="equal">
      <formula>TRUE</formula>
    </cfRule>
    <cfRule type="containsText" dxfId="25" priority="180" stopIfTrue="1" operator="containsText" text="N/A">
      <formula>NOT(ISERROR(SEARCH("N/A",E37)))</formula>
    </cfRule>
  </conditionalFormatting>
  <conditionalFormatting sqref="E124:N124 E127:N127 E133:N133 E130:N130">
    <cfRule type="containsErrors" dxfId="24" priority="171" stopIfTrue="1">
      <formula>ISERROR(E124)</formula>
    </cfRule>
    <cfRule type="expression" dxfId="23" priority="172" stopIfTrue="1">
      <formula>OR(E125=0,E126=0)</formula>
    </cfRule>
    <cfRule type="cellIs" dxfId="22" priority="173" stopIfTrue="1" operator="equal">
      <formula>FALSE</formula>
    </cfRule>
    <cfRule type="cellIs" dxfId="21" priority="174" stopIfTrue="1" operator="equal">
      <formula>TRUE</formula>
    </cfRule>
    <cfRule type="containsText" dxfId="20" priority="175" stopIfTrue="1" operator="containsText" text="N/A">
      <formula>NOT(ISERROR(SEARCH("N/A",E124)))</formula>
    </cfRule>
  </conditionalFormatting>
  <conditionalFormatting sqref="E112:N112">
    <cfRule type="containsErrors" dxfId="19" priority="166" stopIfTrue="1">
      <formula>ISERROR(E112)</formula>
    </cfRule>
    <cfRule type="expression" dxfId="18" priority="167" stopIfTrue="1">
      <formula>OR(E113=0,E114=0)</formula>
    </cfRule>
    <cfRule type="cellIs" dxfId="17" priority="168" stopIfTrue="1" operator="equal">
      <formula>FALSE</formula>
    </cfRule>
    <cfRule type="cellIs" dxfId="16" priority="169" stopIfTrue="1" operator="equal">
      <formula>TRUE</formula>
    </cfRule>
    <cfRule type="containsText" dxfId="15" priority="170" stopIfTrue="1" operator="containsText" text="N/A">
      <formula>NOT(ISERROR(SEARCH("N/A",E112)))</formula>
    </cfRule>
  </conditionalFormatting>
  <conditionalFormatting sqref="E118:N118">
    <cfRule type="containsErrors" dxfId="14" priority="161" stopIfTrue="1">
      <formula>ISERROR(E118)</formula>
    </cfRule>
    <cfRule type="expression" dxfId="13" priority="162" stopIfTrue="1">
      <formula>OR(E119=0,E120=0)</formula>
    </cfRule>
    <cfRule type="cellIs" dxfId="12" priority="163" stopIfTrue="1" operator="equal">
      <formula>FALSE</formula>
    </cfRule>
    <cfRule type="cellIs" dxfId="11" priority="164" stopIfTrue="1" operator="equal">
      <formula>TRUE</formula>
    </cfRule>
    <cfRule type="containsText" dxfId="10" priority="165" stopIfTrue="1" operator="containsText" text="N/A">
      <formula>NOT(ISERROR(SEARCH("N/A",E118)))</formula>
    </cfRule>
  </conditionalFormatting>
  <conditionalFormatting sqref="E121:N121">
    <cfRule type="containsErrors" dxfId="9" priority="156" stopIfTrue="1">
      <formula>ISERROR(E121)</formula>
    </cfRule>
    <cfRule type="expression" dxfId="8" priority="157" stopIfTrue="1">
      <formula>OR(E122=0,E123=0)</formula>
    </cfRule>
    <cfRule type="cellIs" dxfId="7" priority="158" stopIfTrue="1" operator="equal">
      <formula>FALSE</formula>
    </cfRule>
    <cfRule type="cellIs" dxfId="6" priority="159" stopIfTrue="1" operator="equal">
      <formula>TRUE</formula>
    </cfRule>
    <cfRule type="containsText" dxfId="5" priority="160" stopIfTrue="1" operator="containsText" text="N/A">
      <formula>NOT(ISERROR(SEARCH("N/A",E121)))</formula>
    </cfRule>
  </conditionalFormatting>
  <conditionalFormatting sqref="E136:N136">
    <cfRule type="containsErrors" dxfId="4" priority="151" stopIfTrue="1">
      <formula>ISERROR(E136)</formula>
    </cfRule>
    <cfRule type="cellIs" dxfId="3" priority="152" stopIfTrue="1" operator="equal">
      <formula>FALSE</formula>
    </cfRule>
    <cfRule type="expression" dxfId="2" priority="153" stopIfTrue="1">
      <formula>OR(E137=0,E138=0)</formula>
    </cfRule>
    <cfRule type="cellIs" dxfId="1" priority="154" stopIfTrue="1" operator="equal">
      <formula>TRUE</formula>
    </cfRule>
    <cfRule type="containsText" dxfId="0" priority="155" stopIfTrue="1" operator="containsText" text="N/A">
      <formula>NOT(ISERROR(SEARCH("N/A",E136)))</formula>
    </cfRule>
  </conditionalFormatting>
  <pageMargins left="0.70866141732283472" right="0.70866141732283472" top="0.43307086614173229" bottom="0.74803149606299213" header="0.31496062992125984" footer="0.31496062992125984"/>
  <pageSetup paperSize="8" scale="47" fitToHeight="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1"/>
  </sheetPr>
  <dimension ref="A1:W178"/>
  <sheetViews>
    <sheetView zoomScaleNormal="100" workbookViewId="0">
      <selection activeCell="H181" sqref="H181"/>
    </sheetView>
  </sheetViews>
  <sheetFormatPr defaultColWidth="12.5703125" defaultRowHeight="15"/>
  <cols>
    <col min="1" max="1" width="12.5703125" style="1125" customWidth="1"/>
    <col min="2" max="2" width="2.140625" style="1121" customWidth="1"/>
    <col min="3" max="3" width="52.5703125" style="1121" customWidth="1"/>
    <col min="4" max="4" width="7.7109375" style="1121" customWidth="1"/>
    <col min="5" max="5" width="10" style="1121" customWidth="1"/>
    <col min="6" max="6" width="10" style="1128" customWidth="1"/>
    <col min="7" max="9" width="10" style="1121" customWidth="1"/>
    <col min="10" max="10" width="10.7109375" style="1121" customWidth="1"/>
    <col min="11" max="11" width="3.42578125" style="1121" customWidth="1"/>
    <col min="12" max="12" width="13.5703125" style="1121" customWidth="1"/>
    <col min="13" max="13" width="7.7109375" style="1121" customWidth="1"/>
    <col min="14" max="14" width="8.42578125" style="1121" bestFit="1" customWidth="1"/>
    <col min="15" max="15" width="7.7109375" style="1121" customWidth="1"/>
    <col min="16" max="16" width="16.42578125" style="1121" customWidth="1"/>
    <col min="17" max="24" width="7.7109375" style="1121" customWidth="1"/>
    <col min="25" max="16384" width="12.5703125" style="1121"/>
  </cols>
  <sheetData>
    <row r="1" spans="1:23" ht="12" customHeight="1">
      <c r="C1" s="1305" t="s">
        <v>247</v>
      </c>
      <c r="D1" s="1305"/>
      <c r="E1" s="1305"/>
      <c r="F1" s="1305"/>
      <c r="G1" s="1305"/>
      <c r="H1" s="1305"/>
      <c r="I1" s="1305"/>
      <c r="J1" s="1305"/>
      <c r="K1" s="1126"/>
      <c r="L1" s="1126"/>
      <c r="M1" s="1126"/>
      <c r="N1" s="1126"/>
      <c r="O1" s="1126"/>
      <c r="P1" s="1126"/>
      <c r="Q1" s="1126"/>
      <c r="R1" s="1126"/>
      <c r="S1" s="1126"/>
      <c r="T1" s="1126"/>
      <c r="U1" s="1126"/>
      <c r="V1" s="1126"/>
      <c r="W1" s="1126"/>
    </row>
    <row r="2" spans="1:23" ht="12" customHeight="1">
      <c r="C2" s="1127"/>
      <c r="D2" s="1127"/>
      <c r="E2" s="1127"/>
      <c r="G2" s="1127"/>
      <c r="H2" s="1127"/>
      <c r="I2" s="1127"/>
      <c r="J2" s="1127"/>
      <c r="K2" s="1127"/>
    </row>
    <row r="3" spans="1:23" ht="12" customHeight="1">
      <c r="C3" s="1129" t="str">
        <f>'T1'!A3</f>
        <v>Hungary - TCZ</v>
      </c>
      <c r="D3" s="1127"/>
      <c r="E3" s="1127"/>
      <c r="G3" s="1127"/>
      <c r="H3" s="1127"/>
      <c r="I3" s="1127"/>
      <c r="J3" s="1127"/>
      <c r="K3" s="1127"/>
    </row>
    <row r="4" spans="1:23" ht="12" customHeight="1">
      <c r="C4" s="1130" t="str">
        <f>'T1'!A4</f>
        <v>Currency: HUF</v>
      </c>
      <c r="D4" s="1127"/>
      <c r="E4" s="1127"/>
      <c r="G4" s="1127"/>
      <c r="H4" s="1127"/>
      <c r="I4" s="1127"/>
      <c r="J4" s="1127"/>
      <c r="K4" s="1127"/>
    </row>
    <row r="5" spans="1:23" ht="12" customHeight="1">
      <c r="C5" s="1131" t="str">
        <f>'T1'!A5</f>
        <v>All Entities</v>
      </c>
      <c r="D5" s="1127"/>
      <c r="E5" s="1090"/>
      <c r="G5" s="1132"/>
      <c r="H5" s="1127"/>
      <c r="I5" s="1127"/>
      <c r="J5" s="1127"/>
      <c r="K5" s="1127"/>
    </row>
    <row r="6" spans="1:23" ht="12" customHeight="1">
      <c r="C6" s="1090"/>
      <c r="D6" s="1090"/>
      <c r="E6" s="1090"/>
      <c r="F6" s="1090"/>
      <c r="G6" s="1090"/>
      <c r="H6" s="1090"/>
      <c r="I6" s="1090"/>
      <c r="J6" s="1090"/>
      <c r="K6" s="1090"/>
    </row>
    <row r="7" spans="1:23" ht="12" customHeight="1">
      <c r="A7" s="1125" t="s">
        <v>248</v>
      </c>
      <c r="C7" s="1133" t="s">
        <v>249</v>
      </c>
      <c r="D7" s="1134" t="s">
        <v>250</v>
      </c>
      <c r="E7" s="1150">
        <v>2020</v>
      </c>
      <c r="F7" s="1151">
        <v>2021</v>
      </c>
      <c r="G7" s="1151">
        <v>2022</v>
      </c>
      <c r="H7" s="1151">
        <v>2023</v>
      </c>
      <c r="I7" s="1152">
        <v>2024</v>
      </c>
      <c r="J7" s="1133" t="s">
        <v>251</v>
      </c>
      <c r="K7" s="1127"/>
    </row>
    <row r="8" spans="1:23" ht="11.1" customHeight="1">
      <c r="B8" s="1135"/>
      <c r="C8" s="1136"/>
      <c r="D8" s="1136"/>
      <c r="E8" s="1136"/>
      <c r="F8" s="1136"/>
      <c r="G8" s="1136"/>
      <c r="H8" s="1136"/>
      <c r="I8" s="1136"/>
      <c r="J8" s="1136"/>
      <c r="K8" s="1127"/>
    </row>
    <row r="9" spans="1:23" ht="12" customHeight="1">
      <c r="A9" s="1153">
        <v>2018</v>
      </c>
      <c r="B9" s="1135"/>
      <c r="C9" s="1155" t="s">
        <v>252</v>
      </c>
      <c r="D9" s="1075">
        <f>'T3 ANSP HungaroControl'!D9+'T3 NSA'!D9</f>
        <v>-305313.34928434592</v>
      </c>
      <c r="E9" s="1076">
        <f>'T3 ANSP HungaroControl'!E9+'T3 NSA'!E9</f>
        <v>-305313.34928434592</v>
      </c>
      <c r="F9" s="712">
        <f>'T3 ANSP HungaroControl'!F9+'T3 NSA'!F9</f>
        <v>0</v>
      </c>
      <c r="G9" s="712">
        <f>'T3 ANSP HungaroControl'!G9+'T3 NSA'!G9</f>
        <v>0</v>
      </c>
      <c r="H9" s="712">
        <f>'T3 ANSP HungaroControl'!H9+'T3 NSA'!H9</f>
        <v>0</v>
      </c>
      <c r="I9" s="713">
        <f>'T3 ANSP HungaroControl'!I9+'T3 NSA'!I9</f>
        <v>0</v>
      </c>
      <c r="J9" s="714">
        <f>'T3 ANSP HungaroControl'!J9+'T3 NSA'!J9</f>
        <v>0</v>
      </c>
      <c r="L9" s="1138"/>
    </row>
    <row r="10" spans="1:23" ht="12" hidden="1" customHeight="1">
      <c r="A10" s="1153">
        <v>2019</v>
      </c>
      <c r="B10" s="1135"/>
      <c r="C10" s="1139" t="s">
        <v>253</v>
      </c>
      <c r="D10" s="715">
        <f>'T3 ANSP HungaroControl'!D10+'T3 NSA'!D10</f>
        <v>0</v>
      </c>
      <c r="E10" s="718">
        <f>'T3 ANSP HungaroControl'!E10+'T3 NSA'!E10</f>
        <v>0</v>
      </c>
      <c r="F10" s="708">
        <f>'T3 ANSP HungaroControl'!F10+'T3 NSA'!F10</f>
        <v>0</v>
      </c>
      <c r="G10" s="709">
        <f>'T3 ANSP HungaroControl'!G10+'T3 NSA'!G10</f>
        <v>0</v>
      </c>
      <c r="H10" s="709">
        <f>'T3 ANSP HungaroControl'!H10+'T3 NSA'!H10</f>
        <v>0</v>
      </c>
      <c r="I10" s="710">
        <f>'T3 ANSP HungaroControl'!I10+'T3 NSA'!I10</f>
        <v>0</v>
      </c>
      <c r="J10" s="711">
        <f>'T3 ANSP HungaroControl'!J10+'T3 NSA'!J10</f>
        <v>0</v>
      </c>
      <c r="L10" s="1138"/>
    </row>
    <row r="11" spans="1:23" ht="12" hidden="1" customHeight="1">
      <c r="A11" s="1153" t="s">
        <v>254</v>
      </c>
      <c r="B11" s="1135"/>
      <c r="C11" s="1140" t="s">
        <v>255</v>
      </c>
      <c r="D11" s="1075">
        <f>'T3 ANSP HungaroControl'!D11+'T3 NSA'!D11</f>
        <v>-305313.34928434592</v>
      </c>
      <c r="E11" s="1076">
        <f>'T3 ANSP HungaroControl'!E11+'T3 NSA'!E11</f>
        <v>-305313.34928434592</v>
      </c>
      <c r="F11" s="1077">
        <f>'T3 ANSP HungaroControl'!F11+'T3 NSA'!F11</f>
        <v>0</v>
      </c>
      <c r="G11" s="712">
        <f>'T3 ANSP HungaroControl'!G11+'T3 NSA'!G11</f>
        <v>0</v>
      </c>
      <c r="H11" s="712">
        <f>'T3 ANSP HungaroControl'!H11+'T3 NSA'!H11</f>
        <v>0</v>
      </c>
      <c r="I11" s="713">
        <f>'T3 ANSP HungaroControl'!I11+'T3 NSA'!I11</f>
        <v>0</v>
      </c>
      <c r="J11" s="714">
        <f>'T3 ANSP HungaroControl'!J11+'T3 NSA'!J11</f>
        <v>0</v>
      </c>
      <c r="L11" s="1138"/>
    </row>
    <row r="12" spans="1:23" ht="12" hidden="1" customHeight="1">
      <c r="A12" s="1153">
        <v>2020</v>
      </c>
      <c r="B12" s="1135"/>
      <c r="C12" s="1137" t="s">
        <v>256</v>
      </c>
      <c r="D12" s="1040">
        <f>'T3 ANSP HungaroControl'!D12+'T3 NSA'!D12</f>
        <v>0</v>
      </c>
      <c r="E12" s="717">
        <f>'T3 ANSP HungaroControl'!E12+'T3 NSA'!E12</f>
        <v>0</v>
      </c>
      <c r="F12" s="705">
        <f>'T3 ANSP HungaroControl'!F12+'T3 NSA'!F12</f>
        <v>0</v>
      </c>
      <c r="G12" s="719">
        <f>'T3 ANSP HungaroControl'!G12+'T3 NSA'!G12</f>
        <v>0</v>
      </c>
      <c r="H12" s="705">
        <f>'T3 ANSP HungaroControl'!H12+'T3 NSA'!H12</f>
        <v>0</v>
      </c>
      <c r="I12" s="706">
        <f>'T3 ANSP HungaroControl'!I12+'T3 NSA'!I12</f>
        <v>0</v>
      </c>
      <c r="J12" s="707">
        <f>'T3 ANSP HungaroControl'!J12+'T3 NSA'!J12</f>
        <v>0</v>
      </c>
      <c r="L12" s="1138"/>
    </row>
    <row r="13" spans="1:23" ht="12" hidden="1" customHeight="1">
      <c r="A13" s="1153">
        <v>2021</v>
      </c>
      <c r="B13" s="1135"/>
      <c r="C13" s="1139" t="s">
        <v>257</v>
      </c>
      <c r="D13" s="715">
        <f>'T3 ANSP HungaroControl'!D13+'T3 NSA'!D13</f>
        <v>0</v>
      </c>
      <c r="E13" s="718">
        <f>'T3 ANSP HungaroControl'!E13+'T3 NSA'!E13</f>
        <v>0</v>
      </c>
      <c r="F13" s="709">
        <f>'T3 ANSP HungaroControl'!F13+'T3 NSA'!F13</f>
        <v>0</v>
      </c>
      <c r="G13" s="709">
        <f>'T3 ANSP HungaroControl'!G13+'T3 NSA'!G13</f>
        <v>0</v>
      </c>
      <c r="H13" s="708">
        <f>'T3 ANSP HungaroControl'!H13+'T3 NSA'!H13</f>
        <v>0</v>
      </c>
      <c r="I13" s="710">
        <f>'T3 ANSP HungaroControl'!I13+'T3 NSA'!I13</f>
        <v>0</v>
      </c>
      <c r="J13" s="711">
        <f>'T3 ANSP HungaroControl'!J13+'T3 NSA'!J13</f>
        <v>0</v>
      </c>
      <c r="L13" s="1138"/>
    </row>
    <row r="14" spans="1:23" ht="12" hidden="1" customHeight="1">
      <c r="A14" s="1153">
        <v>2022</v>
      </c>
      <c r="B14" s="1135"/>
      <c r="C14" s="1139" t="s">
        <v>258</v>
      </c>
      <c r="D14" s="715">
        <f>'T3 ANSP HungaroControl'!D14+'T3 NSA'!D14</f>
        <v>0</v>
      </c>
      <c r="E14" s="718">
        <f>'T3 ANSP HungaroControl'!E14+'T3 NSA'!E14</f>
        <v>0</v>
      </c>
      <c r="F14" s="709">
        <f>'T3 ANSP HungaroControl'!F14+'T3 NSA'!F14</f>
        <v>0</v>
      </c>
      <c r="G14" s="709">
        <f>'T3 ANSP HungaroControl'!G14+'T3 NSA'!G14</f>
        <v>0</v>
      </c>
      <c r="H14" s="709">
        <f>'T3 ANSP HungaroControl'!H14+'T3 NSA'!H14</f>
        <v>0</v>
      </c>
      <c r="I14" s="720">
        <f>'T3 ANSP HungaroControl'!I14+'T3 NSA'!I14</f>
        <v>0</v>
      </c>
      <c r="J14" s="711">
        <f>'T3 ANSP HungaroControl'!J14+'T3 NSA'!J14</f>
        <v>0</v>
      </c>
      <c r="L14" s="1138"/>
    </row>
    <row r="15" spans="1:23" ht="12" hidden="1" customHeight="1">
      <c r="A15" s="1153">
        <v>2023</v>
      </c>
      <c r="B15" s="1135"/>
      <c r="C15" s="1139" t="s">
        <v>259</v>
      </c>
      <c r="D15" s="715">
        <f>'T3 ANSP HungaroControl'!D15+'T3 NSA'!D15</f>
        <v>0</v>
      </c>
      <c r="E15" s="718">
        <f>'T3 ANSP HungaroControl'!E15+'T3 NSA'!E15</f>
        <v>0</v>
      </c>
      <c r="F15" s="709">
        <f>'T3 ANSP HungaroControl'!F15+'T3 NSA'!F15</f>
        <v>0</v>
      </c>
      <c r="G15" s="709">
        <f>'T3 ANSP HungaroControl'!G15+'T3 NSA'!G15</f>
        <v>0</v>
      </c>
      <c r="H15" s="709">
        <f>'T3 ANSP HungaroControl'!H15+'T3 NSA'!H15</f>
        <v>0</v>
      </c>
      <c r="I15" s="710">
        <f>'T3 ANSP HungaroControl'!I15+'T3 NSA'!I15</f>
        <v>0</v>
      </c>
      <c r="J15" s="715">
        <f>'T3 ANSP HungaroControl'!J15+'T3 NSA'!J15</f>
        <v>0</v>
      </c>
      <c r="L15" s="1138"/>
    </row>
    <row r="16" spans="1:23" ht="12" hidden="1" customHeight="1">
      <c r="A16" s="1153">
        <v>2024</v>
      </c>
      <c r="B16" s="1135"/>
      <c r="C16" s="1141" t="s">
        <v>260</v>
      </c>
      <c r="D16" s="1045">
        <f>'T3 ANSP HungaroControl'!D16+'T3 NSA'!D16</f>
        <v>0</v>
      </c>
      <c r="E16" s="721">
        <f>'T3 ANSP HungaroControl'!E16+'T3 NSA'!E16</f>
        <v>0</v>
      </c>
      <c r="F16" s="722">
        <f>'T3 ANSP HungaroControl'!F16+'T3 NSA'!F16</f>
        <v>0</v>
      </c>
      <c r="G16" s="722">
        <f>'T3 ANSP HungaroControl'!G16+'T3 NSA'!G16</f>
        <v>0</v>
      </c>
      <c r="H16" s="722">
        <f>'T3 ANSP HungaroControl'!H16+'T3 NSA'!H16</f>
        <v>0</v>
      </c>
      <c r="I16" s="1050">
        <f>'T3 ANSP HungaroControl'!I16+'T3 NSA'!I16</f>
        <v>0</v>
      </c>
      <c r="J16" s="1045">
        <f>'T3 ANSP HungaroControl'!J16+'T3 NSA'!J16</f>
        <v>0</v>
      </c>
      <c r="L16" s="1138"/>
    </row>
    <row r="17" spans="1:12" ht="12" hidden="1" customHeight="1">
      <c r="A17" s="1153" t="s">
        <v>261</v>
      </c>
      <c r="B17" s="1135"/>
      <c r="C17" s="1142" t="s">
        <v>262</v>
      </c>
      <c r="D17" s="1046">
        <f>'T3 ANSP HungaroControl'!D17+'T3 NSA'!D17</f>
        <v>-305313.34928434592</v>
      </c>
      <c r="E17" s="1047">
        <f>'T3 ANSP HungaroControl'!E17+'T3 NSA'!E17</f>
        <v>-305313.34928434592</v>
      </c>
      <c r="F17" s="1048">
        <f>'T3 ANSP HungaroControl'!F17+'T3 NSA'!F17</f>
        <v>0</v>
      </c>
      <c r="G17" s="1048">
        <f>'T3 ANSP HungaroControl'!G17+'T3 NSA'!G17</f>
        <v>0</v>
      </c>
      <c r="H17" s="1048">
        <f>'T3 ANSP HungaroControl'!H17+'T3 NSA'!H17</f>
        <v>0</v>
      </c>
      <c r="I17" s="1049">
        <f>'T3 ANSP HungaroControl'!I17+'T3 NSA'!I17</f>
        <v>0</v>
      </c>
      <c r="J17" s="1046">
        <f>'T3 ANSP HungaroControl'!J17+'T3 NSA'!J17</f>
        <v>0</v>
      </c>
      <c r="L17" s="1138"/>
    </row>
    <row r="18" spans="1:12" ht="4.1500000000000004" hidden="1" customHeight="1">
      <c r="A18" s="1154"/>
      <c r="B18" s="1135"/>
      <c r="F18" s="1121"/>
      <c r="L18" s="1138"/>
    </row>
    <row r="19" spans="1:12" ht="12.6" customHeight="1">
      <c r="A19" s="1153">
        <v>2017</v>
      </c>
      <c r="B19" s="1135"/>
      <c r="C19" s="1137" t="s">
        <v>263</v>
      </c>
      <c r="D19" s="1122">
        <f>'T3 ANSP HungaroControl'!D19+'T3 NSA'!D19</f>
        <v>0</v>
      </c>
      <c r="E19" s="704">
        <f>'T3 ANSP HungaroControl'!E19+'T3 NSA'!E19</f>
        <v>0</v>
      </c>
      <c r="F19" s="719">
        <f>'T3 ANSP HungaroControl'!F19+'T3 NSA'!F19</f>
        <v>0</v>
      </c>
      <c r="G19" s="719">
        <f>'T3 ANSP HungaroControl'!G19+'T3 NSA'!G19</f>
        <v>0</v>
      </c>
      <c r="H19" s="719">
        <f>'T3 ANSP HungaroControl'!H19+'T3 NSA'!H19</f>
        <v>0</v>
      </c>
      <c r="I19" s="1119">
        <f>'T3 ANSP HungaroControl'!I19+'T3 NSA'!I19</f>
        <v>0</v>
      </c>
      <c r="J19" s="1040">
        <f>'T3 ANSP HungaroControl'!J19+'T3 NSA'!J19</f>
        <v>0</v>
      </c>
      <c r="L19" s="1138"/>
    </row>
    <row r="20" spans="1:12" ht="12" customHeight="1">
      <c r="A20" s="1153">
        <v>2018</v>
      </c>
      <c r="B20" s="1135"/>
      <c r="C20" s="1141" t="s">
        <v>264</v>
      </c>
      <c r="D20" s="1156">
        <f>'T3 ANSP HungaroControl'!D20+'T3 NSA'!D20</f>
        <v>0</v>
      </c>
      <c r="E20" s="1157">
        <f>'T3 ANSP HungaroControl'!E20+'T3 NSA'!E20</f>
        <v>0</v>
      </c>
      <c r="F20" s="1120">
        <f>'T3 ANSP HungaroControl'!F20+'T3 NSA'!F20</f>
        <v>0</v>
      </c>
      <c r="G20" s="1120">
        <f>'T3 ANSP HungaroControl'!G20+'T3 NSA'!G20</f>
        <v>0</v>
      </c>
      <c r="H20" s="1120">
        <f>'T3 ANSP HungaroControl'!H20+'T3 NSA'!H20</f>
        <v>0</v>
      </c>
      <c r="I20" s="1044">
        <f>'T3 ANSP HungaroControl'!I20+'T3 NSA'!I20</f>
        <v>0</v>
      </c>
      <c r="J20" s="1045">
        <f>'T3 ANSP HungaroControl'!J20+'T3 NSA'!J20</f>
        <v>0</v>
      </c>
      <c r="L20" s="1138"/>
    </row>
    <row r="21" spans="1:12" ht="12" hidden="1" customHeight="1">
      <c r="A21" s="1153">
        <v>2019</v>
      </c>
      <c r="B21" s="1135"/>
      <c r="C21" s="1139" t="s">
        <v>265</v>
      </c>
      <c r="D21" s="715">
        <f>'T3 ANSP HungaroControl'!D21+'T3 NSA'!D21</f>
        <v>0</v>
      </c>
      <c r="E21" s="718">
        <f>'T3 ANSP HungaroControl'!E21+'T3 NSA'!E21</f>
        <v>0</v>
      </c>
      <c r="F21" s="708">
        <f>'T3 ANSP HungaroControl'!F21+'T3 NSA'!F21</f>
        <v>0</v>
      </c>
      <c r="G21" s="708">
        <f>'T3 ANSP HungaroControl'!G21+'T3 NSA'!G21</f>
        <v>0</v>
      </c>
      <c r="H21" s="708">
        <f>'T3 ANSP HungaroControl'!H21+'T3 NSA'!H21</f>
        <v>0</v>
      </c>
      <c r="I21" s="720">
        <f>'T3 ANSP HungaroControl'!I21+'T3 NSA'!I21</f>
        <v>0</v>
      </c>
      <c r="J21" s="715">
        <f>'T3 ANSP HungaroControl'!J21+'T3 NSA'!J21</f>
        <v>0</v>
      </c>
      <c r="L21" s="1138"/>
    </row>
    <row r="22" spans="1:12" ht="12" hidden="1" customHeight="1">
      <c r="A22" s="1153" t="s">
        <v>254</v>
      </c>
      <c r="B22" s="1135"/>
      <c r="C22" s="1140" t="s">
        <v>266</v>
      </c>
      <c r="D22" s="1075">
        <f>'T3 ANSP HungaroControl'!D22+'T3 NSA'!D22</f>
        <v>0</v>
      </c>
      <c r="E22" s="1076">
        <f>'T3 ANSP HungaroControl'!E22+'T3 NSA'!E22</f>
        <v>0</v>
      </c>
      <c r="F22" s="1077">
        <f>'T3 ANSP HungaroControl'!F22+'T3 NSA'!F22</f>
        <v>0</v>
      </c>
      <c r="G22" s="1077">
        <f>'T3 ANSP HungaroControl'!G22+'T3 NSA'!G22</f>
        <v>0</v>
      </c>
      <c r="H22" s="1077">
        <f>'T3 ANSP HungaroControl'!H22+'T3 NSA'!H22</f>
        <v>0</v>
      </c>
      <c r="I22" s="1078">
        <f>'T3 ANSP HungaroControl'!I22+'T3 NSA'!I22</f>
        <v>0</v>
      </c>
      <c r="J22" s="1075">
        <f>'T3 ANSP HungaroControl'!J22+'T3 NSA'!J22</f>
        <v>0</v>
      </c>
      <c r="L22" s="1138"/>
    </row>
    <row r="23" spans="1:12" ht="12" hidden="1" customHeight="1">
      <c r="A23" s="1153">
        <v>2020</v>
      </c>
      <c r="B23" s="1135"/>
      <c r="C23" s="1139" t="s">
        <v>267</v>
      </c>
      <c r="D23" s="1040">
        <f>'T3 ANSP HungaroControl'!D23+'T3 NSA'!D23</f>
        <v>0</v>
      </c>
      <c r="E23" s="717">
        <f>'T3 ANSP HungaroControl'!E23+'T3 NSA'!E23</f>
        <v>0</v>
      </c>
      <c r="F23" s="705">
        <f>'T3 ANSP HungaroControl'!F23+'T3 NSA'!F23</f>
        <v>0</v>
      </c>
      <c r="G23" s="719">
        <f>'T3 ANSP HungaroControl'!G23+'T3 NSA'!G23</f>
        <v>0</v>
      </c>
      <c r="H23" s="705">
        <f>'T3 ANSP HungaroControl'!H23+'T3 NSA'!H23</f>
        <v>0</v>
      </c>
      <c r="I23" s="706">
        <f>'T3 ANSP HungaroControl'!I23+'T3 NSA'!I23</f>
        <v>0</v>
      </c>
      <c r="J23" s="707">
        <f>'T3 ANSP HungaroControl'!J23+'T3 NSA'!J23</f>
        <v>0</v>
      </c>
      <c r="L23" s="1138"/>
    </row>
    <row r="24" spans="1:12" ht="12" hidden="1" customHeight="1">
      <c r="A24" s="1153">
        <v>2021</v>
      </c>
      <c r="B24" s="1135"/>
      <c r="C24" s="1139" t="s">
        <v>268</v>
      </c>
      <c r="D24" s="715">
        <f>'T3 ANSP HungaroControl'!D24+'T3 NSA'!D24</f>
        <v>0</v>
      </c>
      <c r="E24" s="718">
        <f>'T3 ANSP HungaroControl'!E24+'T3 NSA'!E24</f>
        <v>0</v>
      </c>
      <c r="F24" s="709">
        <f>'T3 ANSP HungaroControl'!F24+'T3 NSA'!F24</f>
        <v>0</v>
      </c>
      <c r="G24" s="709">
        <f>'T3 ANSP HungaroControl'!G24+'T3 NSA'!G24</f>
        <v>0</v>
      </c>
      <c r="H24" s="708">
        <f>'T3 ANSP HungaroControl'!H24+'T3 NSA'!H24</f>
        <v>0</v>
      </c>
      <c r="I24" s="710">
        <f>'T3 ANSP HungaroControl'!I24+'T3 NSA'!I24</f>
        <v>0</v>
      </c>
      <c r="J24" s="711">
        <f>'T3 ANSP HungaroControl'!J24+'T3 NSA'!J24</f>
        <v>0</v>
      </c>
      <c r="L24" s="1138"/>
    </row>
    <row r="25" spans="1:12" ht="12" hidden="1" customHeight="1">
      <c r="A25" s="1153">
        <v>2022</v>
      </c>
      <c r="B25" s="1135"/>
      <c r="C25" s="1139" t="s">
        <v>269</v>
      </c>
      <c r="D25" s="715">
        <f>'T3 ANSP HungaroControl'!D25+'T3 NSA'!D25</f>
        <v>0</v>
      </c>
      <c r="E25" s="718">
        <f>'T3 ANSP HungaroControl'!E25+'T3 NSA'!E25</f>
        <v>0</v>
      </c>
      <c r="F25" s="709">
        <f>'T3 ANSP HungaroControl'!F25+'T3 NSA'!F25</f>
        <v>0</v>
      </c>
      <c r="G25" s="709">
        <f>'T3 ANSP HungaroControl'!G25+'T3 NSA'!G25</f>
        <v>0</v>
      </c>
      <c r="H25" s="709">
        <f>'T3 ANSP HungaroControl'!H25+'T3 NSA'!H25</f>
        <v>0</v>
      </c>
      <c r="I25" s="720">
        <f>'T3 ANSP HungaroControl'!I25+'T3 NSA'!I25</f>
        <v>0</v>
      </c>
      <c r="J25" s="711">
        <f>'T3 ANSP HungaroControl'!J25+'T3 NSA'!J25</f>
        <v>0</v>
      </c>
      <c r="L25" s="1138"/>
    </row>
    <row r="26" spans="1:12" ht="12" hidden="1" customHeight="1">
      <c r="A26" s="1153">
        <v>2023</v>
      </c>
      <c r="B26" s="1135"/>
      <c r="C26" s="1139" t="s">
        <v>270</v>
      </c>
      <c r="D26" s="715">
        <f>'T3 ANSP HungaroControl'!D26+'T3 NSA'!D26</f>
        <v>0</v>
      </c>
      <c r="E26" s="718">
        <f>'T3 ANSP HungaroControl'!E26+'T3 NSA'!E26</f>
        <v>0</v>
      </c>
      <c r="F26" s="709">
        <f>'T3 ANSP HungaroControl'!F26+'T3 NSA'!F26</f>
        <v>0</v>
      </c>
      <c r="G26" s="709">
        <f>'T3 ANSP HungaroControl'!G26+'T3 NSA'!G26</f>
        <v>0</v>
      </c>
      <c r="H26" s="709">
        <f>'T3 ANSP HungaroControl'!H26+'T3 NSA'!H26</f>
        <v>0</v>
      </c>
      <c r="I26" s="710">
        <f>'T3 ANSP HungaroControl'!I26+'T3 NSA'!I26</f>
        <v>0</v>
      </c>
      <c r="J26" s="715">
        <f>'T3 ANSP HungaroControl'!J26+'T3 NSA'!J26</f>
        <v>0</v>
      </c>
      <c r="L26" s="1138"/>
    </row>
    <row r="27" spans="1:12" ht="12" hidden="1" customHeight="1">
      <c r="A27" s="1153">
        <v>2024</v>
      </c>
      <c r="B27" s="1135"/>
      <c r="C27" s="1141" t="s">
        <v>271</v>
      </c>
      <c r="D27" s="1045">
        <f>'T3 ANSP HungaroControl'!D27+'T3 NSA'!D27</f>
        <v>0</v>
      </c>
      <c r="E27" s="721">
        <f>'T3 ANSP HungaroControl'!E27+'T3 NSA'!E27</f>
        <v>0</v>
      </c>
      <c r="F27" s="722">
        <f>'T3 ANSP HungaroControl'!F27+'T3 NSA'!F27</f>
        <v>0</v>
      </c>
      <c r="G27" s="722">
        <f>'T3 ANSP HungaroControl'!G27+'T3 NSA'!G27</f>
        <v>0</v>
      </c>
      <c r="H27" s="722">
        <f>'T3 ANSP HungaroControl'!H27+'T3 NSA'!H27</f>
        <v>0</v>
      </c>
      <c r="I27" s="1050">
        <f>'T3 ANSP HungaroControl'!I27+'T3 NSA'!I27</f>
        <v>0</v>
      </c>
      <c r="J27" s="1045">
        <f>'T3 ANSP HungaroControl'!J27+'T3 NSA'!J27</f>
        <v>0</v>
      </c>
      <c r="L27" s="1138"/>
    </row>
    <row r="28" spans="1:12" ht="12" hidden="1" customHeight="1">
      <c r="A28" s="1153" t="s">
        <v>261</v>
      </c>
      <c r="B28" s="1135"/>
      <c r="C28" s="1142" t="s">
        <v>272</v>
      </c>
      <c r="D28" s="1046">
        <f>'T3 ANSP HungaroControl'!D28+'T3 NSA'!D28</f>
        <v>0</v>
      </c>
      <c r="E28" s="1047">
        <f>'T3 ANSP HungaroControl'!E28+'T3 NSA'!E28</f>
        <v>0</v>
      </c>
      <c r="F28" s="1048">
        <f>'T3 ANSP HungaroControl'!F28+'T3 NSA'!F28</f>
        <v>0</v>
      </c>
      <c r="G28" s="1048">
        <f>'T3 ANSP HungaroControl'!G28+'T3 NSA'!G28</f>
        <v>0</v>
      </c>
      <c r="H28" s="1048">
        <f>'T3 ANSP HungaroControl'!H28+'T3 NSA'!H28</f>
        <v>0</v>
      </c>
      <c r="I28" s="1049">
        <f>'T3 ANSP HungaroControl'!I28+'T3 NSA'!I28</f>
        <v>0</v>
      </c>
      <c r="J28" s="1046">
        <f>'T3 ANSP HungaroControl'!J28+'T3 NSA'!J28</f>
        <v>0</v>
      </c>
      <c r="L28" s="1138"/>
    </row>
    <row r="29" spans="1:12" ht="4.1500000000000004" hidden="1" customHeight="1">
      <c r="A29" s="1154"/>
      <c r="B29" s="1135"/>
      <c r="F29" s="1121"/>
      <c r="L29" s="1138"/>
    </row>
    <row r="30" spans="1:12" ht="12" hidden="1" customHeight="1">
      <c r="A30" s="1153">
        <v>2020</v>
      </c>
      <c r="B30" s="1135"/>
      <c r="C30" s="1137" t="s">
        <v>273</v>
      </c>
      <c r="D30" s="1039">
        <f>'T3 ANSP HungaroControl'!D30+'T3 NSA'!D30</f>
        <v>0</v>
      </c>
      <c r="E30" s="717">
        <f>'T3 ANSP HungaroControl'!E30+'T3 NSA'!E30</f>
        <v>0</v>
      </c>
      <c r="F30" s="705">
        <f>'T3 ANSP HungaroControl'!F30+'T3 NSA'!F30</f>
        <v>0</v>
      </c>
      <c r="G30" s="719">
        <f>'T3 ANSP HungaroControl'!G30+'T3 NSA'!G30</f>
        <v>0</v>
      </c>
      <c r="H30" s="705">
        <f>'T3 ANSP HungaroControl'!H30+'T3 NSA'!H30</f>
        <v>0</v>
      </c>
      <c r="I30" s="706">
        <f>'T3 ANSP HungaroControl'!I30+'T3 NSA'!I30</f>
        <v>0</v>
      </c>
      <c r="J30" s="1040">
        <f>'T3 ANSP HungaroControl'!J30+'T3 NSA'!J30</f>
        <v>0</v>
      </c>
      <c r="L30" s="1138"/>
    </row>
    <row r="31" spans="1:12" ht="12" hidden="1" customHeight="1">
      <c r="A31" s="1153">
        <v>2021</v>
      </c>
      <c r="B31" s="1135"/>
      <c r="C31" s="1139" t="s">
        <v>274</v>
      </c>
      <c r="D31" s="1041">
        <f>'T3 ANSP HungaroControl'!D31+'T3 NSA'!D31</f>
        <v>0</v>
      </c>
      <c r="E31" s="718">
        <f>'T3 ANSP HungaroControl'!E31+'T3 NSA'!E31</f>
        <v>0</v>
      </c>
      <c r="F31" s="709">
        <f>'T3 ANSP HungaroControl'!F31+'T3 NSA'!F31</f>
        <v>0</v>
      </c>
      <c r="G31" s="709">
        <f>'T3 ANSP HungaroControl'!G31+'T3 NSA'!G31</f>
        <v>0</v>
      </c>
      <c r="H31" s="708">
        <f>'T3 ANSP HungaroControl'!H31+'T3 NSA'!H31</f>
        <v>0</v>
      </c>
      <c r="I31" s="710">
        <f>'T3 ANSP HungaroControl'!I31+'T3 NSA'!I31</f>
        <v>0</v>
      </c>
      <c r="J31" s="715">
        <f>'T3 ANSP HungaroControl'!J31+'T3 NSA'!J31</f>
        <v>0</v>
      </c>
      <c r="L31" s="1138"/>
    </row>
    <row r="32" spans="1:12" ht="12" hidden="1" customHeight="1">
      <c r="A32" s="1153">
        <v>2022</v>
      </c>
      <c r="B32" s="1135"/>
      <c r="C32" s="1139" t="s">
        <v>275</v>
      </c>
      <c r="D32" s="1041">
        <f>'T3 ANSP HungaroControl'!D32+'T3 NSA'!D32</f>
        <v>0</v>
      </c>
      <c r="E32" s="718">
        <f>'T3 ANSP HungaroControl'!E32+'T3 NSA'!E32</f>
        <v>0</v>
      </c>
      <c r="F32" s="709">
        <f>'T3 ANSP HungaroControl'!F32+'T3 NSA'!F32</f>
        <v>0</v>
      </c>
      <c r="G32" s="709">
        <f>'T3 ANSP HungaroControl'!G32+'T3 NSA'!G32</f>
        <v>0</v>
      </c>
      <c r="H32" s="709">
        <f>'T3 ANSP HungaroControl'!H32+'T3 NSA'!H32</f>
        <v>0</v>
      </c>
      <c r="I32" s="720">
        <f>'T3 ANSP HungaroControl'!I32+'T3 NSA'!I32</f>
        <v>0</v>
      </c>
      <c r="J32" s="715">
        <f>'T3 ANSP HungaroControl'!J32+'T3 NSA'!J32</f>
        <v>0</v>
      </c>
      <c r="L32" s="1138"/>
    </row>
    <row r="33" spans="1:12" ht="12" hidden="1" customHeight="1">
      <c r="A33" s="1153">
        <v>2023</v>
      </c>
      <c r="B33" s="1135"/>
      <c r="C33" s="1139" t="s">
        <v>276</v>
      </c>
      <c r="D33" s="1041">
        <f>'T3 ANSP HungaroControl'!D33+'T3 NSA'!D33</f>
        <v>0</v>
      </c>
      <c r="E33" s="718">
        <f>'T3 ANSP HungaroControl'!E33+'T3 NSA'!E33</f>
        <v>0</v>
      </c>
      <c r="F33" s="709">
        <f>'T3 ANSP HungaroControl'!F33+'T3 NSA'!F33</f>
        <v>0</v>
      </c>
      <c r="G33" s="709">
        <f>'T3 ANSP HungaroControl'!G33+'T3 NSA'!G33</f>
        <v>0</v>
      </c>
      <c r="H33" s="709">
        <f>'T3 ANSP HungaroControl'!H33+'T3 NSA'!H33</f>
        <v>0</v>
      </c>
      <c r="I33" s="710">
        <f>'T3 ANSP HungaroControl'!I33+'T3 NSA'!I33</f>
        <v>0</v>
      </c>
      <c r="J33" s="715">
        <f>'T3 ANSP HungaroControl'!J33+'T3 NSA'!J33</f>
        <v>0</v>
      </c>
      <c r="L33" s="1138"/>
    </row>
    <row r="34" spans="1:12" ht="12" hidden="1" customHeight="1">
      <c r="A34" s="1153">
        <v>2024</v>
      </c>
      <c r="B34" s="1135"/>
      <c r="C34" s="1141" t="s">
        <v>277</v>
      </c>
      <c r="D34" s="1043">
        <f>'T3 ANSP HungaroControl'!D34+'T3 NSA'!D34</f>
        <v>0</v>
      </c>
      <c r="E34" s="721">
        <f>'T3 ANSP HungaroControl'!E34+'T3 NSA'!E34</f>
        <v>0</v>
      </c>
      <c r="F34" s="722">
        <f>'T3 ANSP HungaroControl'!F34+'T3 NSA'!F34</f>
        <v>0</v>
      </c>
      <c r="G34" s="722">
        <f>'T3 ANSP HungaroControl'!G34+'T3 NSA'!G34</f>
        <v>0</v>
      </c>
      <c r="H34" s="722">
        <f>'T3 ANSP HungaroControl'!H34+'T3 NSA'!H34</f>
        <v>0</v>
      </c>
      <c r="I34" s="1050">
        <f>'T3 ANSP HungaroControl'!I34+'T3 NSA'!I34</f>
        <v>0</v>
      </c>
      <c r="J34" s="1045">
        <f>'T3 ANSP HungaroControl'!J34+'T3 NSA'!J34</f>
        <v>0</v>
      </c>
      <c r="L34" s="1138"/>
    </row>
    <row r="35" spans="1:12" ht="12" hidden="1" customHeight="1">
      <c r="A35" s="1153" t="s">
        <v>261</v>
      </c>
      <c r="B35" s="1135"/>
      <c r="C35" s="1142" t="s">
        <v>278</v>
      </c>
      <c r="D35" s="1046">
        <f>'T3 ANSP HungaroControl'!D35+'T3 NSA'!D35</f>
        <v>0</v>
      </c>
      <c r="E35" s="1047">
        <f>'T3 ANSP HungaroControl'!E35+'T3 NSA'!E35</f>
        <v>0</v>
      </c>
      <c r="F35" s="1048">
        <f>'T3 ANSP HungaroControl'!F35+'T3 NSA'!F35</f>
        <v>0</v>
      </c>
      <c r="G35" s="1048">
        <f>'T3 ANSP HungaroControl'!G35+'T3 NSA'!G35</f>
        <v>0</v>
      </c>
      <c r="H35" s="1048">
        <f>'T3 ANSP HungaroControl'!H35+'T3 NSA'!H35</f>
        <v>0</v>
      </c>
      <c r="I35" s="1049">
        <f>'T3 ANSP HungaroControl'!I35+'T3 NSA'!I35</f>
        <v>0</v>
      </c>
      <c r="J35" s="1046">
        <f>'T3 ANSP HungaroControl'!J35+'T3 NSA'!J35</f>
        <v>0</v>
      </c>
      <c r="L35" s="1138"/>
    </row>
    <row r="36" spans="1:12" ht="4.1500000000000004" hidden="1" customHeight="1">
      <c r="A36" s="1154"/>
      <c r="B36" s="1135"/>
      <c r="F36" s="1121"/>
      <c r="L36" s="1138"/>
    </row>
    <row r="37" spans="1:12" ht="12" hidden="1" customHeight="1">
      <c r="A37" s="1153">
        <v>2020</v>
      </c>
      <c r="B37" s="1135"/>
      <c r="C37" s="1137" t="s">
        <v>279</v>
      </c>
      <c r="D37" s="1039">
        <f>'T3 ANSP HungaroControl'!D37+'T3 NSA'!D37</f>
        <v>0</v>
      </c>
      <c r="E37" s="717">
        <f>'T3 ANSP HungaroControl'!E37+'T3 NSA'!E37</f>
        <v>0</v>
      </c>
      <c r="F37" s="705">
        <f>'T3 ANSP HungaroControl'!F37+'T3 NSA'!F37</f>
        <v>0</v>
      </c>
      <c r="G37" s="719">
        <f>'T3 ANSP HungaroControl'!G37+'T3 NSA'!G37</f>
        <v>0</v>
      </c>
      <c r="H37" s="705">
        <f>'T3 ANSP HungaroControl'!H37+'T3 NSA'!H37</f>
        <v>0</v>
      </c>
      <c r="I37" s="706">
        <f>'T3 ANSP HungaroControl'!I37+'T3 NSA'!I37</f>
        <v>0</v>
      </c>
      <c r="J37" s="707">
        <f>'T3 ANSP HungaroControl'!J37+'T3 NSA'!J37</f>
        <v>0</v>
      </c>
      <c r="L37" s="1138"/>
    </row>
    <row r="38" spans="1:12" ht="12" hidden="1" customHeight="1">
      <c r="A38" s="1153">
        <v>2021</v>
      </c>
      <c r="B38" s="1135"/>
      <c r="C38" s="1139" t="s">
        <v>280</v>
      </c>
      <c r="D38" s="1041">
        <f>'T3 ANSP HungaroControl'!D38+'T3 NSA'!D38</f>
        <v>0</v>
      </c>
      <c r="E38" s="718">
        <f>'T3 ANSP HungaroControl'!E38+'T3 NSA'!E38</f>
        <v>0</v>
      </c>
      <c r="F38" s="709">
        <f>'T3 ANSP HungaroControl'!F38+'T3 NSA'!F38</f>
        <v>0</v>
      </c>
      <c r="G38" s="709">
        <f>'T3 ANSP HungaroControl'!G38+'T3 NSA'!G38</f>
        <v>0</v>
      </c>
      <c r="H38" s="708">
        <f>'T3 ANSP HungaroControl'!H38+'T3 NSA'!H38</f>
        <v>0</v>
      </c>
      <c r="I38" s="710">
        <f>'T3 ANSP HungaroControl'!I38+'T3 NSA'!I38</f>
        <v>0</v>
      </c>
      <c r="J38" s="711">
        <f>'T3 ANSP HungaroControl'!J38+'T3 NSA'!J38</f>
        <v>0</v>
      </c>
      <c r="L38" s="1138"/>
    </row>
    <row r="39" spans="1:12" ht="12" hidden="1" customHeight="1">
      <c r="A39" s="1153">
        <v>2022</v>
      </c>
      <c r="B39" s="1135"/>
      <c r="C39" s="1139" t="s">
        <v>281</v>
      </c>
      <c r="D39" s="1041">
        <f>'T3 ANSP HungaroControl'!D39+'T3 NSA'!D39</f>
        <v>0</v>
      </c>
      <c r="E39" s="718">
        <f>'T3 ANSP HungaroControl'!E39+'T3 NSA'!E39</f>
        <v>0</v>
      </c>
      <c r="F39" s="709">
        <f>'T3 ANSP HungaroControl'!F39+'T3 NSA'!F39</f>
        <v>0</v>
      </c>
      <c r="G39" s="709">
        <f>'T3 ANSP HungaroControl'!G39+'T3 NSA'!G39</f>
        <v>0</v>
      </c>
      <c r="H39" s="709">
        <f>'T3 ANSP HungaroControl'!H39+'T3 NSA'!H39</f>
        <v>0</v>
      </c>
      <c r="I39" s="720">
        <f>'T3 ANSP HungaroControl'!I39+'T3 NSA'!I39</f>
        <v>0</v>
      </c>
      <c r="J39" s="711">
        <f>'T3 ANSP HungaroControl'!J39+'T3 NSA'!J39</f>
        <v>0</v>
      </c>
      <c r="L39" s="1138"/>
    </row>
    <row r="40" spans="1:12" ht="12" hidden="1" customHeight="1">
      <c r="A40" s="1153">
        <v>2023</v>
      </c>
      <c r="B40" s="1135"/>
      <c r="C40" s="1139" t="s">
        <v>282</v>
      </c>
      <c r="D40" s="1041">
        <f>'T3 ANSP HungaroControl'!D40+'T3 NSA'!D40</f>
        <v>0</v>
      </c>
      <c r="E40" s="718">
        <f>'T3 ANSP HungaroControl'!E40+'T3 NSA'!E40</f>
        <v>0</v>
      </c>
      <c r="F40" s="709">
        <f>'T3 ANSP HungaroControl'!F40+'T3 NSA'!F40</f>
        <v>0</v>
      </c>
      <c r="G40" s="709">
        <f>'T3 ANSP HungaroControl'!G40+'T3 NSA'!G40</f>
        <v>0</v>
      </c>
      <c r="H40" s="709">
        <f>'T3 ANSP HungaroControl'!H40+'T3 NSA'!H40</f>
        <v>0</v>
      </c>
      <c r="I40" s="710">
        <f>'T3 ANSP HungaroControl'!I40+'T3 NSA'!I40</f>
        <v>0</v>
      </c>
      <c r="J40" s="715">
        <f>'T3 ANSP HungaroControl'!J40+'T3 NSA'!J40</f>
        <v>0</v>
      </c>
      <c r="L40" s="1138"/>
    </row>
    <row r="41" spans="1:12" ht="12" hidden="1" customHeight="1">
      <c r="A41" s="1153">
        <v>2024</v>
      </c>
      <c r="B41" s="1135"/>
      <c r="C41" s="1141" t="s">
        <v>283</v>
      </c>
      <c r="D41" s="1043">
        <f>'T3 ANSP HungaroControl'!D41+'T3 NSA'!D41</f>
        <v>0</v>
      </c>
      <c r="E41" s="721">
        <f>'T3 ANSP HungaroControl'!E41+'T3 NSA'!E41</f>
        <v>0</v>
      </c>
      <c r="F41" s="722">
        <f>'T3 ANSP HungaroControl'!F41+'T3 NSA'!F41</f>
        <v>0</v>
      </c>
      <c r="G41" s="722">
        <f>'T3 ANSP HungaroControl'!G41+'T3 NSA'!G41</f>
        <v>0</v>
      </c>
      <c r="H41" s="722">
        <f>'T3 ANSP HungaroControl'!H41+'T3 NSA'!H41</f>
        <v>0</v>
      </c>
      <c r="I41" s="1050">
        <f>'T3 ANSP HungaroControl'!I41+'T3 NSA'!I41</f>
        <v>0</v>
      </c>
      <c r="J41" s="1045">
        <f>'T3 ANSP HungaroControl'!J41+'T3 NSA'!J41</f>
        <v>0</v>
      </c>
      <c r="L41" s="1138"/>
    </row>
    <row r="42" spans="1:12" ht="12" hidden="1" customHeight="1">
      <c r="A42" s="1153" t="s">
        <v>261</v>
      </c>
      <c r="B42" s="1135"/>
      <c r="C42" s="1142" t="s">
        <v>284</v>
      </c>
      <c r="D42" s="1046">
        <f>'T3 ANSP HungaroControl'!D42+'T3 NSA'!D42</f>
        <v>0</v>
      </c>
      <c r="E42" s="1047">
        <f>'T3 ANSP HungaroControl'!E42+'T3 NSA'!E42</f>
        <v>0</v>
      </c>
      <c r="F42" s="1048">
        <f>'T3 ANSP HungaroControl'!F42+'T3 NSA'!F42</f>
        <v>0</v>
      </c>
      <c r="G42" s="1048">
        <f>'T3 ANSP HungaroControl'!G42+'T3 NSA'!G42</f>
        <v>0</v>
      </c>
      <c r="H42" s="1048">
        <f>'T3 ANSP HungaroControl'!H42+'T3 NSA'!H42</f>
        <v>0</v>
      </c>
      <c r="I42" s="1049">
        <f>'T3 ANSP HungaroControl'!I42+'T3 NSA'!I42</f>
        <v>0</v>
      </c>
      <c r="J42" s="1046">
        <f>'T3 ANSP HungaroControl'!J42+'T3 NSA'!J42</f>
        <v>0</v>
      </c>
      <c r="L42" s="1138"/>
    </row>
    <row r="43" spans="1:12" ht="4.1500000000000004" hidden="1" customHeight="1">
      <c r="A43" s="1154"/>
      <c r="B43" s="1135"/>
      <c r="D43" s="1123"/>
      <c r="E43" s="1090"/>
      <c r="F43" s="1090"/>
      <c r="G43" s="1090"/>
      <c r="H43" s="1090"/>
      <c r="I43" s="1090"/>
      <c r="J43" s="1090"/>
      <c r="L43" s="1138"/>
    </row>
    <row r="44" spans="1:12" ht="12" hidden="1" customHeight="1">
      <c r="A44" s="1153">
        <v>2020</v>
      </c>
      <c r="B44" s="1135"/>
      <c r="C44" s="1137" t="s">
        <v>285</v>
      </c>
      <c r="D44" s="729">
        <f>'T3 ANSP HungaroControl'!D44+'T3 NSA'!D44</f>
        <v>0</v>
      </c>
      <c r="E44" s="717">
        <f>'T3 ANSP HungaroControl'!E44+'T3 NSA'!E44</f>
        <v>0</v>
      </c>
      <c r="F44" s="705">
        <f>'T3 ANSP HungaroControl'!F44+'T3 NSA'!F44</f>
        <v>0</v>
      </c>
      <c r="G44" s="705">
        <f>'T3 ANSP HungaroControl'!G44+'T3 NSA'!G44</f>
        <v>0</v>
      </c>
      <c r="H44" s="705">
        <f>'T3 ANSP HungaroControl'!H44+'T3 NSA'!H44</f>
        <v>0</v>
      </c>
      <c r="I44" s="706">
        <f>'T3 ANSP HungaroControl'!I44+'T3 NSA'!I44</f>
        <v>0</v>
      </c>
      <c r="J44" s="707">
        <f>'T3 ANSP HungaroControl'!J44+'T3 NSA'!J44</f>
        <v>0</v>
      </c>
      <c r="L44" s="1138"/>
    </row>
    <row r="45" spans="1:12" ht="12" hidden="1" customHeight="1">
      <c r="A45" s="1153">
        <v>2021</v>
      </c>
      <c r="B45" s="1135"/>
      <c r="C45" s="1139" t="s">
        <v>286</v>
      </c>
      <c r="D45" s="730">
        <f>'T3 ANSP HungaroControl'!D45+'T3 NSA'!D45</f>
        <v>0</v>
      </c>
      <c r="E45" s="718">
        <f>'T3 ANSP HungaroControl'!E45+'T3 NSA'!E45</f>
        <v>0</v>
      </c>
      <c r="F45" s="709">
        <f>'T3 ANSP HungaroControl'!F45+'T3 NSA'!F45</f>
        <v>0</v>
      </c>
      <c r="G45" s="709">
        <f>'T3 ANSP HungaroControl'!G45+'T3 NSA'!G45</f>
        <v>0</v>
      </c>
      <c r="H45" s="709">
        <f>'T3 ANSP HungaroControl'!H45+'T3 NSA'!H45</f>
        <v>0</v>
      </c>
      <c r="I45" s="710">
        <f>'T3 ANSP HungaroControl'!I45+'T3 NSA'!I45</f>
        <v>0</v>
      </c>
      <c r="J45" s="711">
        <f>'T3 ANSP HungaroControl'!J45+'T3 NSA'!J45</f>
        <v>0</v>
      </c>
      <c r="L45" s="1138"/>
    </row>
    <row r="46" spans="1:12" ht="12" hidden="1" customHeight="1">
      <c r="A46" s="1153">
        <v>2022</v>
      </c>
      <c r="B46" s="1135"/>
      <c r="C46" s="1139" t="s">
        <v>287</v>
      </c>
      <c r="D46" s="730">
        <f>'T3 ANSP HungaroControl'!D46+'T3 NSA'!D46</f>
        <v>0</v>
      </c>
      <c r="E46" s="718">
        <f>'T3 ANSP HungaroControl'!E46+'T3 NSA'!E46</f>
        <v>0</v>
      </c>
      <c r="F46" s="709">
        <f>'T3 ANSP HungaroControl'!F46+'T3 NSA'!F46</f>
        <v>0</v>
      </c>
      <c r="G46" s="709">
        <f>'T3 ANSP HungaroControl'!G46+'T3 NSA'!G46</f>
        <v>0</v>
      </c>
      <c r="H46" s="709">
        <f>'T3 ANSP HungaroControl'!H46+'T3 NSA'!H46</f>
        <v>0</v>
      </c>
      <c r="I46" s="710">
        <f>'T3 ANSP HungaroControl'!I46+'T3 NSA'!I46</f>
        <v>0</v>
      </c>
      <c r="J46" s="711">
        <f>'T3 ANSP HungaroControl'!J46+'T3 NSA'!J46</f>
        <v>0</v>
      </c>
      <c r="L46" s="1138"/>
    </row>
    <row r="47" spans="1:12" ht="12" hidden="1" customHeight="1">
      <c r="A47" s="1153">
        <v>2023</v>
      </c>
      <c r="B47" s="1135"/>
      <c r="C47" s="1139" t="s">
        <v>288</v>
      </c>
      <c r="D47" s="730">
        <f>'T3 ANSP HungaroControl'!D47+'T3 NSA'!D47</f>
        <v>0</v>
      </c>
      <c r="E47" s="718">
        <f>'T3 ANSP HungaroControl'!E47+'T3 NSA'!E47</f>
        <v>0</v>
      </c>
      <c r="F47" s="709">
        <f>'T3 ANSP HungaroControl'!F47+'T3 NSA'!F47</f>
        <v>0</v>
      </c>
      <c r="G47" s="709">
        <f>'T3 ANSP HungaroControl'!G47+'T3 NSA'!G47</f>
        <v>0</v>
      </c>
      <c r="H47" s="709">
        <f>'T3 ANSP HungaroControl'!H47+'T3 NSA'!H47</f>
        <v>0</v>
      </c>
      <c r="I47" s="710">
        <f>'T3 ANSP HungaroControl'!I47+'T3 NSA'!I47</f>
        <v>0</v>
      </c>
      <c r="J47" s="711">
        <f>'T3 ANSP HungaroControl'!J47+'T3 NSA'!J47</f>
        <v>0</v>
      </c>
      <c r="L47" s="1138"/>
    </row>
    <row r="48" spans="1:12" ht="12" hidden="1" customHeight="1">
      <c r="A48" s="1153">
        <v>2024</v>
      </c>
      <c r="B48" s="1135"/>
      <c r="C48" s="1141" t="s">
        <v>289</v>
      </c>
      <c r="D48" s="731">
        <f>'T3 ANSP HungaroControl'!D48+'T3 NSA'!D48</f>
        <v>0</v>
      </c>
      <c r="E48" s="721">
        <f>'T3 ANSP HungaroControl'!E48+'T3 NSA'!E48</f>
        <v>0</v>
      </c>
      <c r="F48" s="722">
        <f>'T3 ANSP HungaroControl'!F48+'T3 NSA'!F48</f>
        <v>0</v>
      </c>
      <c r="G48" s="722">
        <f>'T3 ANSP HungaroControl'!G48+'T3 NSA'!G48</f>
        <v>0</v>
      </c>
      <c r="H48" s="722">
        <f>'T3 ANSP HungaroControl'!H48+'T3 NSA'!H48</f>
        <v>0</v>
      </c>
      <c r="I48" s="1050">
        <f>'T3 ANSP HungaroControl'!I48+'T3 NSA'!I48</f>
        <v>0</v>
      </c>
      <c r="J48" s="724">
        <f>'T3 ANSP HungaroControl'!J48+'T3 NSA'!J48</f>
        <v>0</v>
      </c>
      <c r="L48" s="1138"/>
    </row>
    <row r="49" spans="1:12" ht="12" hidden="1" customHeight="1">
      <c r="A49" s="1153" t="s">
        <v>261</v>
      </c>
      <c r="B49" s="1135"/>
      <c r="C49" s="1142" t="s">
        <v>290</v>
      </c>
      <c r="D49" s="733">
        <f>'T3 ANSP HungaroControl'!D49+'T3 NSA'!D49</f>
        <v>0</v>
      </c>
      <c r="E49" s="735">
        <f>'T3 ANSP HungaroControl'!E49+'T3 NSA'!E49</f>
        <v>0</v>
      </c>
      <c r="F49" s="728">
        <f>'T3 ANSP HungaroControl'!F49+'T3 NSA'!F49</f>
        <v>0</v>
      </c>
      <c r="G49" s="728">
        <f>'T3 ANSP HungaroControl'!G49+'T3 NSA'!G49</f>
        <v>0</v>
      </c>
      <c r="H49" s="728">
        <f>'T3 ANSP HungaroControl'!H49+'T3 NSA'!H49</f>
        <v>0</v>
      </c>
      <c r="I49" s="736">
        <f>'T3 ANSP HungaroControl'!I49+'T3 NSA'!I49</f>
        <v>0</v>
      </c>
      <c r="J49" s="733">
        <f>'T3 ANSP HungaroControl'!J49+'T3 NSA'!J49</f>
        <v>0</v>
      </c>
      <c r="L49" s="1138"/>
    </row>
    <row r="50" spans="1:12" ht="4.1500000000000004" hidden="1" customHeight="1">
      <c r="A50" s="1154"/>
      <c r="B50" s="1135"/>
      <c r="F50" s="1121"/>
      <c r="L50" s="1138"/>
    </row>
    <row r="51" spans="1:12" ht="12" hidden="1" customHeight="1">
      <c r="A51" s="1153">
        <v>2020</v>
      </c>
      <c r="B51" s="1135"/>
      <c r="C51" s="1137" t="s">
        <v>291</v>
      </c>
      <c r="D51" s="1039">
        <f>'T3 ANSP HungaroControl'!D51+'T3 NSA'!D51</f>
        <v>0</v>
      </c>
      <c r="E51" s="717">
        <f>'T3 ANSP HungaroControl'!E51+'T3 NSA'!E51</f>
        <v>0</v>
      </c>
      <c r="F51" s="705">
        <f>'T3 ANSP HungaroControl'!F51+'T3 NSA'!F51</f>
        <v>0</v>
      </c>
      <c r="G51" s="719">
        <f>'T3 ANSP HungaroControl'!G51+'T3 NSA'!G51</f>
        <v>0</v>
      </c>
      <c r="H51" s="705">
        <f>'T3 ANSP HungaroControl'!H51+'T3 NSA'!H51</f>
        <v>0</v>
      </c>
      <c r="I51" s="706">
        <f>'T3 ANSP HungaroControl'!I51+'T3 NSA'!I51</f>
        <v>0</v>
      </c>
      <c r="J51" s="1040">
        <f>'T3 ANSP HungaroControl'!J51+'T3 NSA'!J51</f>
        <v>0</v>
      </c>
      <c r="L51" s="1138"/>
    </row>
    <row r="52" spans="1:12" ht="12" hidden="1" customHeight="1">
      <c r="A52" s="1153">
        <v>2021</v>
      </c>
      <c r="B52" s="1135"/>
      <c r="C52" s="1139" t="s">
        <v>292</v>
      </c>
      <c r="D52" s="1041">
        <f>'T3 ANSP HungaroControl'!D52+'T3 NSA'!D52</f>
        <v>0</v>
      </c>
      <c r="E52" s="718">
        <f>'T3 ANSP HungaroControl'!E52+'T3 NSA'!E52</f>
        <v>0</v>
      </c>
      <c r="F52" s="709">
        <f>'T3 ANSP HungaroControl'!F52+'T3 NSA'!F52</f>
        <v>0</v>
      </c>
      <c r="G52" s="709">
        <f>'T3 ANSP HungaroControl'!G52+'T3 NSA'!G52</f>
        <v>0</v>
      </c>
      <c r="H52" s="708">
        <f>'T3 ANSP HungaroControl'!H52+'T3 NSA'!H52</f>
        <v>0</v>
      </c>
      <c r="I52" s="710">
        <f>'T3 ANSP HungaroControl'!I52+'T3 NSA'!I52</f>
        <v>0</v>
      </c>
      <c r="J52" s="715">
        <f>'T3 ANSP HungaroControl'!J52+'T3 NSA'!J52</f>
        <v>0</v>
      </c>
      <c r="L52" s="1138"/>
    </row>
    <row r="53" spans="1:12" ht="12" hidden="1" customHeight="1">
      <c r="A53" s="1153">
        <v>2022</v>
      </c>
      <c r="B53" s="1135"/>
      <c r="C53" s="1139" t="s">
        <v>293</v>
      </c>
      <c r="D53" s="1041">
        <f>'T3 ANSP HungaroControl'!D53+'T3 NSA'!D53</f>
        <v>0</v>
      </c>
      <c r="E53" s="718">
        <f>'T3 ANSP HungaroControl'!E53+'T3 NSA'!E53</f>
        <v>0</v>
      </c>
      <c r="F53" s="709">
        <f>'T3 ANSP HungaroControl'!F53+'T3 NSA'!F53</f>
        <v>0</v>
      </c>
      <c r="G53" s="709">
        <f>'T3 ANSP HungaroControl'!G53+'T3 NSA'!G53</f>
        <v>0</v>
      </c>
      <c r="H53" s="709">
        <f>'T3 ANSP HungaroControl'!H53+'T3 NSA'!H53</f>
        <v>0</v>
      </c>
      <c r="I53" s="720">
        <f>'T3 ANSP HungaroControl'!I53+'T3 NSA'!I53</f>
        <v>0</v>
      </c>
      <c r="J53" s="715">
        <f>'T3 ANSP HungaroControl'!J53+'T3 NSA'!J53</f>
        <v>0</v>
      </c>
      <c r="L53" s="1138"/>
    </row>
    <row r="54" spans="1:12" ht="12" hidden="1" customHeight="1">
      <c r="A54" s="1153">
        <v>2023</v>
      </c>
      <c r="B54" s="1135"/>
      <c r="C54" s="1139" t="s">
        <v>294</v>
      </c>
      <c r="D54" s="1041">
        <f>'T3 ANSP HungaroControl'!D54+'T3 NSA'!D54</f>
        <v>0</v>
      </c>
      <c r="E54" s="718">
        <f>'T3 ANSP HungaroControl'!E54+'T3 NSA'!E54</f>
        <v>0</v>
      </c>
      <c r="F54" s="709">
        <f>'T3 ANSP HungaroControl'!F54+'T3 NSA'!F54</f>
        <v>0</v>
      </c>
      <c r="G54" s="709">
        <f>'T3 ANSP HungaroControl'!G54+'T3 NSA'!G54</f>
        <v>0</v>
      </c>
      <c r="H54" s="709">
        <f>'T3 ANSP HungaroControl'!H54+'T3 NSA'!H54</f>
        <v>0</v>
      </c>
      <c r="I54" s="710">
        <f>'T3 ANSP HungaroControl'!I54+'T3 NSA'!I54</f>
        <v>0</v>
      </c>
      <c r="J54" s="715">
        <f>'T3 ANSP HungaroControl'!J54+'T3 NSA'!J54</f>
        <v>0</v>
      </c>
      <c r="L54" s="1138"/>
    </row>
    <row r="55" spans="1:12" ht="12" hidden="1" customHeight="1">
      <c r="A55" s="1153">
        <v>2024</v>
      </c>
      <c r="B55" s="1135"/>
      <c r="C55" s="1141" t="s">
        <v>295</v>
      </c>
      <c r="D55" s="1043">
        <f>'T3 ANSP HungaroControl'!D55+'T3 NSA'!D55</f>
        <v>0</v>
      </c>
      <c r="E55" s="721">
        <f>'T3 ANSP HungaroControl'!E55+'T3 NSA'!E55</f>
        <v>0</v>
      </c>
      <c r="F55" s="722">
        <f>'T3 ANSP HungaroControl'!F55+'T3 NSA'!F55</f>
        <v>0</v>
      </c>
      <c r="G55" s="722">
        <f>'T3 ANSP HungaroControl'!G55+'T3 NSA'!G55</f>
        <v>0</v>
      </c>
      <c r="H55" s="722">
        <f>'T3 ANSP HungaroControl'!H55+'T3 NSA'!H55</f>
        <v>0</v>
      </c>
      <c r="I55" s="1050">
        <f>'T3 ANSP HungaroControl'!I55+'T3 NSA'!I55</f>
        <v>0</v>
      </c>
      <c r="J55" s="1045">
        <f>'T3 ANSP HungaroControl'!J55+'T3 NSA'!J55</f>
        <v>0</v>
      </c>
      <c r="L55" s="1138"/>
    </row>
    <row r="56" spans="1:12" ht="12" hidden="1" customHeight="1">
      <c r="A56" s="1153" t="s">
        <v>261</v>
      </c>
      <c r="B56" s="1135"/>
      <c r="C56" s="1142" t="s">
        <v>296</v>
      </c>
      <c r="D56" s="1046">
        <f>'T3 ANSP HungaroControl'!D56+'T3 NSA'!D56</f>
        <v>0</v>
      </c>
      <c r="E56" s="1047">
        <f>'T3 ANSP HungaroControl'!E56+'T3 NSA'!E56</f>
        <v>0</v>
      </c>
      <c r="F56" s="1048">
        <f>'T3 ANSP HungaroControl'!F56+'T3 NSA'!F56</f>
        <v>0</v>
      </c>
      <c r="G56" s="1048">
        <f>'T3 ANSP HungaroControl'!G56+'T3 NSA'!G56</f>
        <v>0</v>
      </c>
      <c r="H56" s="1048">
        <f>'T3 ANSP HungaroControl'!H56+'T3 NSA'!H56</f>
        <v>0</v>
      </c>
      <c r="I56" s="1049">
        <f>'T3 ANSP HungaroControl'!I56+'T3 NSA'!I56</f>
        <v>0</v>
      </c>
      <c r="J56" s="1046">
        <f>'T3 ANSP HungaroControl'!J56+'T3 NSA'!J56</f>
        <v>0</v>
      </c>
      <c r="L56" s="1138"/>
    </row>
    <row r="57" spans="1:12" ht="4.1500000000000004" hidden="1" customHeight="1">
      <c r="A57" s="1154"/>
      <c r="B57" s="1135"/>
      <c r="F57" s="1121"/>
      <c r="L57" s="1138"/>
    </row>
    <row r="58" spans="1:12" ht="12" hidden="1" customHeight="1">
      <c r="A58" s="1153">
        <v>2020</v>
      </c>
      <c r="B58" s="1135"/>
      <c r="C58" s="1137" t="s">
        <v>297</v>
      </c>
      <c r="D58" s="1039">
        <f>'T3 ANSP HungaroControl'!D58+'T3 NSA'!D58</f>
        <v>0</v>
      </c>
      <c r="E58" s="717">
        <f>'T3 ANSP HungaroControl'!E58+'T3 NSA'!E58</f>
        <v>0</v>
      </c>
      <c r="F58" s="705">
        <f>'T3 ANSP HungaroControl'!F58+'T3 NSA'!F58</f>
        <v>0</v>
      </c>
      <c r="G58" s="719">
        <f>'T3 ANSP HungaroControl'!G58+'T3 NSA'!G58</f>
        <v>0</v>
      </c>
      <c r="H58" s="705">
        <f>'T3 ANSP HungaroControl'!H58+'T3 NSA'!H58</f>
        <v>0</v>
      </c>
      <c r="I58" s="706">
        <f>'T3 ANSP HungaroControl'!I58+'T3 NSA'!I58</f>
        <v>0</v>
      </c>
      <c r="J58" s="1040">
        <f>'T3 ANSP HungaroControl'!J58+'T3 NSA'!J58</f>
        <v>0</v>
      </c>
      <c r="L58" s="1138"/>
    </row>
    <row r="59" spans="1:12" ht="12" hidden="1" customHeight="1">
      <c r="A59" s="1153">
        <v>2021</v>
      </c>
      <c r="B59" s="1135"/>
      <c r="C59" s="1139" t="s">
        <v>298</v>
      </c>
      <c r="D59" s="1041">
        <f>'T3 ANSP HungaroControl'!D59+'T3 NSA'!D59</f>
        <v>0</v>
      </c>
      <c r="E59" s="718">
        <f>'T3 ANSP HungaroControl'!E59+'T3 NSA'!E59</f>
        <v>0</v>
      </c>
      <c r="F59" s="709">
        <f>'T3 ANSP HungaroControl'!F59+'T3 NSA'!F59</f>
        <v>0</v>
      </c>
      <c r="G59" s="709">
        <f>'T3 ANSP HungaroControl'!G59+'T3 NSA'!G59</f>
        <v>0</v>
      </c>
      <c r="H59" s="708">
        <f>'T3 ANSP HungaroControl'!H59+'T3 NSA'!H59</f>
        <v>0</v>
      </c>
      <c r="I59" s="710">
        <f>'T3 ANSP HungaroControl'!I59+'T3 NSA'!I59</f>
        <v>0</v>
      </c>
      <c r="J59" s="715">
        <f>'T3 ANSP HungaroControl'!J59+'T3 NSA'!J59</f>
        <v>0</v>
      </c>
      <c r="L59" s="1138"/>
    </row>
    <row r="60" spans="1:12" ht="12" hidden="1" customHeight="1">
      <c r="A60" s="1153">
        <v>2022</v>
      </c>
      <c r="B60" s="1135"/>
      <c r="C60" s="1139" t="s">
        <v>299</v>
      </c>
      <c r="D60" s="1041">
        <f>'T3 ANSP HungaroControl'!D60+'T3 NSA'!D60</f>
        <v>0</v>
      </c>
      <c r="E60" s="718">
        <f>'T3 ANSP HungaroControl'!E60+'T3 NSA'!E60</f>
        <v>0</v>
      </c>
      <c r="F60" s="709">
        <f>'T3 ANSP HungaroControl'!F60+'T3 NSA'!F60</f>
        <v>0</v>
      </c>
      <c r="G60" s="709">
        <f>'T3 ANSP HungaroControl'!G60+'T3 NSA'!G60</f>
        <v>0</v>
      </c>
      <c r="H60" s="709">
        <f>'T3 ANSP HungaroControl'!H60+'T3 NSA'!H60</f>
        <v>0</v>
      </c>
      <c r="I60" s="720">
        <f>'T3 ANSP HungaroControl'!I60+'T3 NSA'!I60</f>
        <v>0</v>
      </c>
      <c r="J60" s="715">
        <f>'T3 ANSP HungaroControl'!J60+'T3 NSA'!J60</f>
        <v>0</v>
      </c>
      <c r="L60" s="1138"/>
    </row>
    <row r="61" spans="1:12" ht="12" hidden="1" customHeight="1">
      <c r="A61" s="1153">
        <v>2023</v>
      </c>
      <c r="B61" s="1135"/>
      <c r="C61" s="1139" t="s">
        <v>300</v>
      </c>
      <c r="D61" s="1041">
        <f>'T3 ANSP HungaroControl'!D61+'T3 NSA'!D61</f>
        <v>0</v>
      </c>
      <c r="E61" s="718">
        <f>'T3 ANSP HungaroControl'!E61+'T3 NSA'!E61</f>
        <v>0</v>
      </c>
      <c r="F61" s="709">
        <f>'T3 ANSP HungaroControl'!F61+'T3 NSA'!F61</f>
        <v>0</v>
      </c>
      <c r="G61" s="709">
        <f>'T3 ANSP HungaroControl'!G61+'T3 NSA'!G61</f>
        <v>0</v>
      </c>
      <c r="H61" s="709">
        <f>'T3 ANSP HungaroControl'!H61+'T3 NSA'!H61</f>
        <v>0</v>
      </c>
      <c r="I61" s="710">
        <f>'T3 ANSP HungaroControl'!I61+'T3 NSA'!I61</f>
        <v>0</v>
      </c>
      <c r="J61" s="715">
        <f>'T3 ANSP HungaroControl'!J61+'T3 NSA'!J61</f>
        <v>0</v>
      </c>
      <c r="L61" s="1138"/>
    </row>
    <row r="62" spans="1:12" ht="12" hidden="1" customHeight="1">
      <c r="A62" s="1153">
        <v>2024</v>
      </c>
      <c r="B62" s="1135"/>
      <c r="C62" s="1141" t="s">
        <v>301</v>
      </c>
      <c r="D62" s="1043">
        <f>'T3 ANSP HungaroControl'!D62+'T3 NSA'!D62</f>
        <v>0</v>
      </c>
      <c r="E62" s="721">
        <f>'T3 ANSP HungaroControl'!E62+'T3 NSA'!E62</f>
        <v>0</v>
      </c>
      <c r="F62" s="722">
        <f>'T3 ANSP HungaroControl'!F62+'T3 NSA'!F62</f>
        <v>0</v>
      </c>
      <c r="G62" s="722">
        <f>'T3 ANSP HungaroControl'!G62+'T3 NSA'!G62</f>
        <v>0</v>
      </c>
      <c r="H62" s="722">
        <f>'T3 ANSP HungaroControl'!H62+'T3 NSA'!H62</f>
        <v>0</v>
      </c>
      <c r="I62" s="1050">
        <f>'T3 ANSP HungaroControl'!I62+'T3 NSA'!I62</f>
        <v>0</v>
      </c>
      <c r="J62" s="1045">
        <f>'T3 ANSP HungaroControl'!J62+'T3 NSA'!J62</f>
        <v>0</v>
      </c>
      <c r="L62" s="1138"/>
    </row>
    <row r="63" spans="1:12" ht="12" hidden="1" customHeight="1">
      <c r="A63" s="1153" t="s">
        <v>261</v>
      </c>
      <c r="B63" s="1135"/>
      <c r="C63" s="1142" t="s">
        <v>302</v>
      </c>
      <c r="D63" s="1046">
        <f>'T3 ANSP HungaroControl'!D63+'T3 NSA'!D63</f>
        <v>0</v>
      </c>
      <c r="E63" s="1047">
        <f>'T3 ANSP HungaroControl'!E63+'T3 NSA'!E63</f>
        <v>0</v>
      </c>
      <c r="F63" s="1048">
        <f>'T3 ANSP HungaroControl'!F63+'T3 NSA'!F63</f>
        <v>0</v>
      </c>
      <c r="G63" s="1048">
        <f>'T3 ANSP HungaroControl'!G63+'T3 NSA'!G63</f>
        <v>0</v>
      </c>
      <c r="H63" s="1048">
        <f>'T3 ANSP HungaroControl'!H63+'T3 NSA'!H63</f>
        <v>0</v>
      </c>
      <c r="I63" s="1049">
        <f>'T3 ANSP HungaroControl'!I63+'T3 NSA'!I63</f>
        <v>0</v>
      </c>
      <c r="J63" s="1046">
        <f>'T3 ANSP HungaroControl'!J63+'T3 NSA'!J63</f>
        <v>0</v>
      </c>
      <c r="L63" s="1138"/>
    </row>
    <row r="64" spans="1:12" ht="4.1500000000000004" hidden="1" customHeight="1">
      <c r="A64" s="1154"/>
      <c r="B64" s="1135"/>
      <c r="F64" s="1121"/>
      <c r="L64" s="1138"/>
    </row>
    <row r="65" spans="1:12" ht="12" hidden="1" customHeight="1">
      <c r="A65" s="1153">
        <v>2020</v>
      </c>
      <c r="B65" s="1135"/>
      <c r="C65" s="1137" t="s">
        <v>303</v>
      </c>
      <c r="D65" s="1039">
        <f>'T3 ANSP HungaroControl'!D65+'T3 NSA'!D65</f>
        <v>0</v>
      </c>
      <c r="E65" s="717">
        <f>'T3 ANSP HungaroControl'!E65+'T3 NSA'!E65</f>
        <v>0</v>
      </c>
      <c r="F65" s="705">
        <f>'T3 ANSP HungaroControl'!F65+'T3 NSA'!F65</f>
        <v>0</v>
      </c>
      <c r="G65" s="719">
        <f>'T3 ANSP HungaroControl'!G65+'T3 NSA'!G65</f>
        <v>0</v>
      </c>
      <c r="H65" s="705">
        <f>'T3 ANSP HungaroControl'!H65+'T3 NSA'!H65</f>
        <v>0</v>
      </c>
      <c r="I65" s="706">
        <f>'T3 ANSP HungaroControl'!I65+'T3 NSA'!I65</f>
        <v>0</v>
      </c>
      <c r="J65" s="1040">
        <f>'T3 ANSP HungaroControl'!J65+'T3 NSA'!J65</f>
        <v>0</v>
      </c>
      <c r="L65" s="1138"/>
    </row>
    <row r="66" spans="1:12" ht="12" hidden="1" customHeight="1">
      <c r="A66" s="1153">
        <v>2021</v>
      </c>
      <c r="B66" s="1135"/>
      <c r="C66" s="1139" t="s">
        <v>304</v>
      </c>
      <c r="D66" s="1041">
        <f>'T3 ANSP HungaroControl'!D66+'T3 NSA'!D66</f>
        <v>0</v>
      </c>
      <c r="E66" s="718">
        <f>'T3 ANSP HungaroControl'!E66+'T3 NSA'!E66</f>
        <v>0</v>
      </c>
      <c r="F66" s="709">
        <f>'T3 ANSP HungaroControl'!F66+'T3 NSA'!F66</f>
        <v>0</v>
      </c>
      <c r="G66" s="709">
        <f>'T3 ANSP HungaroControl'!G66+'T3 NSA'!G66</f>
        <v>0</v>
      </c>
      <c r="H66" s="708">
        <f>'T3 ANSP HungaroControl'!H66+'T3 NSA'!H66</f>
        <v>0</v>
      </c>
      <c r="I66" s="710">
        <f>'T3 ANSP HungaroControl'!I66+'T3 NSA'!I66</f>
        <v>0</v>
      </c>
      <c r="J66" s="715">
        <f>'T3 ANSP HungaroControl'!J66+'T3 NSA'!J66</f>
        <v>0</v>
      </c>
      <c r="L66" s="1138"/>
    </row>
    <row r="67" spans="1:12" ht="12" hidden="1" customHeight="1">
      <c r="A67" s="1153">
        <v>2022</v>
      </c>
      <c r="B67" s="1135"/>
      <c r="C67" s="1139" t="s">
        <v>305</v>
      </c>
      <c r="D67" s="1041">
        <f>'T3 ANSP HungaroControl'!D67+'T3 NSA'!D67</f>
        <v>0</v>
      </c>
      <c r="E67" s="718">
        <f>'T3 ANSP HungaroControl'!E67+'T3 NSA'!E67</f>
        <v>0</v>
      </c>
      <c r="F67" s="709">
        <f>'T3 ANSP HungaroControl'!F67+'T3 NSA'!F67</f>
        <v>0</v>
      </c>
      <c r="G67" s="709">
        <f>'T3 ANSP HungaroControl'!G67+'T3 NSA'!G67</f>
        <v>0</v>
      </c>
      <c r="H67" s="709">
        <f>'T3 ANSP HungaroControl'!H67+'T3 NSA'!H67</f>
        <v>0</v>
      </c>
      <c r="I67" s="720">
        <f>'T3 ANSP HungaroControl'!I67+'T3 NSA'!I67</f>
        <v>0</v>
      </c>
      <c r="J67" s="715">
        <f>'T3 ANSP HungaroControl'!J67+'T3 NSA'!J67</f>
        <v>0</v>
      </c>
      <c r="L67" s="1138"/>
    </row>
    <row r="68" spans="1:12" ht="12" hidden="1" customHeight="1">
      <c r="A68" s="1153">
        <v>2023</v>
      </c>
      <c r="B68" s="1135"/>
      <c r="C68" s="1139" t="s">
        <v>306</v>
      </c>
      <c r="D68" s="1041">
        <f>'T3 ANSP HungaroControl'!D68+'T3 NSA'!D68</f>
        <v>0</v>
      </c>
      <c r="E68" s="718">
        <f>'T3 ANSP HungaroControl'!E68+'T3 NSA'!E68</f>
        <v>0</v>
      </c>
      <c r="F68" s="709">
        <f>'T3 ANSP HungaroControl'!F68+'T3 NSA'!F68</f>
        <v>0</v>
      </c>
      <c r="G68" s="709">
        <f>'T3 ANSP HungaroControl'!G68+'T3 NSA'!G68</f>
        <v>0</v>
      </c>
      <c r="H68" s="709">
        <f>'T3 ANSP HungaroControl'!H68+'T3 NSA'!H68</f>
        <v>0</v>
      </c>
      <c r="I68" s="710">
        <f>'T3 ANSP HungaroControl'!I68+'T3 NSA'!I68</f>
        <v>0</v>
      </c>
      <c r="J68" s="715">
        <f>'T3 ANSP HungaroControl'!J68+'T3 NSA'!J68</f>
        <v>0</v>
      </c>
      <c r="L68" s="1138"/>
    </row>
    <row r="69" spans="1:12" ht="12" hidden="1" customHeight="1">
      <c r="A69" s="1153">
        <v>2024</v>
      </c>
      <c r="B69" s="1135"/>
      <c r="C69" s="1141" t="s">
        <v>307</v>
      </c>
      <c r="D69" s="1043">
        <f>'T3 ANSP HungaroControl'!D69+'T3 NSA'!D69</f>
        <v>0</v>
      </c>
      <c r="E69" s="721">
        <f>'T3 ANSP HungaroControl'!E69+'T3 NSA'!E69</f>
        <v>0</v>
      </c>
      <c r="F69" s="722">
        <f>'T3 ANSP HungaroControl'!F69+'T3 NSA'!F69</f>
        <v>0</v>
      </c>
      <c r="G69" s="722">
        <f>'T3 ANSP HungaroControl'!G69+'T3 NSA'!G69</f>
        <v>0</v>
      </c>
      <c r="H69" s="722">
        <f>'T3 ANSP HungaroControl'!H69+'T3 NSA'!H69</f>
        <v>0</v>
      </c>
      <c r="I69" s="1050">
        <f>'T3 ANSP HungaroControl'!I69+'T3 NSA'!I69</f>
        <v>0</v>
      </c>
      <c r="J69" s="1045">
        <f>'T3 ANSP HungaroControl'!J69+'T3 NSA'!J69</f>
        <v>0</v>
      </c>
      <c r="L69" s="1138"/>
    </row>
    <row r="70" spans="1:12" ht="12" hidden="1" customHeight="1">
      <c r="A70" s="1153" t="s">
        <v>261</v>
      </c>
      <c r="B70" s="1135"/>
      <c r="C70" s="1142" t="s">
        <v>308</v>
      </c>
      <c r="D70" s="1046">
        <f>'T3 ANSP HungaroControl'!D70+'T3 NSA'!D70</f>
        <v>0</v>
      </c>
      <c r="E70" s="1047">
        <f>'T3 ANSP HungaroControl'!E70+'T3 NSA'!E70</f>
        <v>0</v>
      </c>
      <c r="F70" s="1048">
        <f>'T3 ANSP HungaroControl'!F70+'T3 NSA'!F70</f>
        <v>0</v>
      </c>
      <c r="G70" s="1048">
        <f>'T3 ANSP HungaroControl'!G70+'T3 NSA'!G70</f>
        <v>0</v>
      </c>
      <c r="H70" s="1048">
        <f>'T3 ANSP HungaroControl'!H70+'T3 NSA'!H70</f>
        <v>0</v>
      </c>
      <c r="I70" s="1049">
        <f>'T3 ANSP HungaroControl'!I70+'T3 NSA'!I70</f>
        <v>0</v>
      </c>
      <c r="J70" s="1046">
        <f>'T3 ANSP HungaroControl'!J70+'T3 NSA'!J70</f>
        <v>0</v>
      </c>
      <c r="L70" s="1138"/>
    </row>
    <row r="71" spans="1:12" ht="4.1500000000000004" hidden="1" customHeight="1">
      <c r="A71" s="1154"/>
      <c r="B71" s="1135"/>
      <c r="F71" s="1121"/>
      <c r="L71" s="1138"/>
    </row>
    <row r="72" spans="1:12" ht="12" customHeight="1">
      <c r="A72" s="1153">
        <v>2017</v>
      </c>
      <c r="B72" s="1135"/>
      <c r="C72" s="1137" t="s">
        <v>309</v>
      </c>
      <c r="D72" s="1236">
        <f>'T3 ANSP HungaroControl'!D72+'T3 NSA'!D72</f>
        <v>-560200.19953760004</v>
      </c>
      <c r="E72" s="704">
        <f>'T3 ANSP HungaroControl'!E72+'T3 NSA'!E72</f>
        <v>0</v>
      </c>
      <c r="F72" s="719">
        <f>'T3 ANSP HungaroControl'!F72+'T3 NSA'!F72</f>
        <v>-62244.466615288897</v>
      </c>
      <c r="G72" s="719">
        <f>'T3 ANSP HungaroControl'!G72+'T3 NSA'!G72</f>
        <v>-62244.466615288897</v>
      </c>
      <c r="H72" s="719">
        <f>'T3 ANSP HungaroControl'!H72+'T3 NSA'!H72</f>
        <v>-62244.466615288897</v>
      </c>
      <c r="I72" s="1119">
        <f>'T3 ANSP HungaroControl'!I72+'T3 NSA'!I72</f>
        <v>-62244.466615288897</v>
      </c>
      <c r="J72" s="1040">
        <f>'T3 ANSP HungaroControl'!J72+'T3 NSA'!J72</f>
        <v>-311222.33307644445</v>
      </c>
      <c r="L72" s="1138"/>
    </row>
    <row r="73" spans="1:12" ht="12" customHeight="1">
      <c r="A73" s="1153">
        <v>2018</v>
      </c>
      <c r="B73" s="1135"/>
      <c r="C73" s="1141" t="s">
        <v>310</v>
      </c>
      <c r="D73" s="1237">
        <f>'T3 ANSP HungaroControl'!D73+'T3 NSA'!D73</f>
        <v>-201114.29</v>
      </c>
      <c r="E73" s="1157">
        <f>'T3 ANSP HungaroControl'!E73+'T3 NSA'!E73</f>
        <v>0</v>
      </c>
      <c r="F73" s="1120">
        <f>'T3 ANSP HungaroControl'!F73+'T3 NSA'!F73</f>
        <v>-22346.032222222224</v>
      </c>
      <c r="G73" s="1120">
        <f>'T3 ANSP HungaroControl'!G73+'T3 NSA'!G73</f>
        <v>-22346.032222222224</v>
      </c>
      <c r="H73" s="1120">
        <f>'T3 ANSP HungaroControl'!H73+'T3 NSA'!H73</f>
        <v>-22346.032222222224</v>
      </c>
      <c r="I73" s="1044">
        <f>'T3 ANSP HungaroControl'!I73+'T3 NSA'!I73</f>
        <v>-22346.032222222224</v>
      </c>
      <c r="J73" s="1045">
        <f>'T3 ANSP HungaroControl'!J73+'T3 NSA'!J73</f>
        <v>-111730.16111111111</v>
      </c>
      <c r="L73" s="1138"/>
    </row>
    <row r="74" spans="1:12" ht="12" hidden="1" customHeight="1">
      <c r="A74" s="1153">
        <v>2019</v>
      </c>
      <c r="B74" s="1135"/>
      <c r="C74" s="1139" t="s">
        <v>311</v>
      </c>
      <c r="D74" s="715">
        <f>'T3 ANSP HungaroControl'!D74+'T3 NSA'!D74</f>
        <v>0</v>
      </c>
      <c r="E74" s="718">
        <f>'T3 ANSP HungaroControl'!E74+'T3 NSA'!E74</f>
        <v>0</v>
      </c>
      <c r="F74" s="708">
        <f>'T3 ANSP HungaroControl'!F74+'T3 NSA'!F74</f>
        <v>0</v>
      </c>
      <c r="G74" s="708">
        <f>'T3 ANSP HungaroControl'!G74+'T3 NSA'!G74</f>
        <v>0</v>
      </c>
      <c r="H74" s="708">
        <f>'T3 ANSP HungaroControl'!H74+'T3 NSA'!H74</f>
        <v>0</v>
      </c>
      <c r="I74" s="720">
        <f>'T3 ANSP HungaroControl'!I74+'T3 NSA'!I74</f>
        <v>0</v>
      </c>
      <c r="J74" s="715">
        <f>'T3 ANSP HungaroControl'!J74+'T3 NSA'!J74</f>
        <v>0</v>
      </c>
      <c r="L74" s="1138"/>
    </row>
    <row r="75" spans="1:12" ht="12" hidden="1" customHeight="1">
      <c r="A75" s="1153" t="s">
        <v>261</v>
      </c>
      <c r="B75" s="1135"/>
      <c r="C75" s="1142" t="s">
        <v>312</v>
      </c>
      <c r="D75" s="1046">
        <f>'T3 ANSP HungaroControl'!D75+'T3 NSA'!D75</f>
        <v>-761314.48953760008</v>
      </c>
      <c r="E75" s="1047">
        <f>'T3 ANSP HungaroControl'!E75+'T3 NSA'!E75</f>
        <v>0</v>
      </c>
      <c r="F75" s="1048">
        <f>'T3 ANSP HungaroControl'!F75+'T3 NSA'!F75</f>
        <v>-84590.498837511113</v>
      </c>
      <c r="G75" s="1048">
        <f>'T3 ANSP HungaroControl'!G75+'T3 NSA'!G75</f>
        <v>-84590.498837511113</v>
      </c>
      <c r="H75" s="1048">
        <f>'T3 ANSP HungaroControl'!H75+'T3 NSA'!H75</f>
        <v>-84590.498837511113</v>
      </c>
      <c r="I75" s="1049">
        <f>'T3 ANSP HungaroControl'!I75+'T3 NSA'!I75</f>
        <v>-84590.498837511113</v>
      </c>
      <c r="J75" s="1046">
        <f>'T3 ANSP HungaroControl'!J75+'T3 NSA'!J75</f>
        <v>-422952.49418755557</v>
      </c>
      <c r="L75" s="1138"/>
    </row>
    <row r="76" spans="1:12" ht="4.1500000000000004" hidden="1" customHeight="1">
      <c r="A76" s="1154"/>
      <c r="B76" s="1135"/>
      <c r="F76" s="1121"/>
      <c r="L76" s="1138"/>
    </row>
    <row r="77" spans="1:12" ht="12" customHeight="1">
      <c r="A77" s="1153">
        <v>2017</v>
      </c>
      <c r="B77" s="1135"/>
      <c r="C77" s="1137" t="s">
        <v>313</v>
      </c>
      <c r="D77" s="1040">
        <f>'T3 ANSP HungaroControl'!D77+'T3 NSA'!D77</f>
        <v>0</v>
      </c>
      <c r="E77" s="704">
        <f>'T3 ANSP HungaroControl'!E77+'T3 NSA'!E77</f>
        <v>0</v>
      </c>
      <c r="F77" s="719">
        <f>'T3 ANSP HungaroControl'!F77+'T3 NSA'!F77</f>
        <v>0</v>
      </c>
      <c r="G77" s="719">
        <f>'T3 ANSP HungaroControl'!G77+'T3 NSA'!G77</f>
        <v>0</v>
      </c>
      <c r="H77" s="719">
        <f>'T3 ANSP HungaroControl'!H77+'T3 NSA'!H77</f>
        <v>0</v>
      </c>
      <c r="I77" s="1119">
        <f>'T3 ANSP HungaroControl'!I77+'T3 NSA'!I77</f>
        <v>0</v>
      </c>
      <c r="J77" s="1040">
        <f>'T3 ANSP HungaroControl'!J77+'T3 NSA'!J77</f>
        <v>0</v>
      </c>
      <c r="L77" s="1138"/>
    </row>
    <row r="78" spans="1:12" ht="12" customHeight="1">
      <c r="A78" s="1153">
        <v>2018</v>
      </c>
      <c r="B78" s="1135"/>
      <c r="C78" s="1141" t="s">
        <v>314</v>
      </c>
      <c r="D78" s="1045">
        <f>'T3 ANSP HungaroControl'!D78+'T3 NSA'!D78</f>
        <v>0</v>
      </c>
      <c r="E78" s="1157">
        <f>'T3 ANSP HungaroControl'!E78+'T3 NSA'!E78</f>
        <v>0</v>
      </c>
      <c r="F78" s="722">
        <f>'T3 ANSP HungaroControl'!F78+'T3 NSA'!F78</f>
        <v>0</v>
      </c>
      <c r="G78" s="722">
        <f>'T3 ANSP HungaroControl'!G78+'T3 NSA'!G78</f>
        <v>0</v>
      </c>
      <c r="H78" s="722">
        <f>'T3 ANSP HungaroControl'!H78+'T3 NSA'!H78</f>
        <v>0</v>
      </c>
      <c r="I78" s="1050">
        <f>'T3 ANSP HungaroControl'!I78+'T3 NSA'!I78</f>
        <v>0</v>
      </c>
      <c r="J78" s="724">
        <f>'T3 ANSP HungaroControl'!J78+'T3 NSA'!J78</f>
        <v>0</v>
      </c>
      <c r="L78" s="1138"/>
    </row>
    <row r="79" spans="1:12" ht="12" hidden="1" customHeight="1">
      <c r="A79" s="1153">
        <v>2019</v>
      </c>
      <c r="B79" s="1135"/>
      <c r="C79" s="1139" t="s">
        <v>315</v>
      </c>
      <c r="D79" s="715">
        <f>'T3 ANSP HungaroControl'!D79+'T3 NSA'!D79</f>
        <v>0</v>
      </c>
      <c r="E79" s="718">
        <f>'T3 ANSP HungaroControl'!E79+'T3 NSA'!E79</f>
        <v>0</v>
      </c>
      <c r="F79" s="708">
        <f>'T3 ANSP HungaroControl'!F79+'T3 NSA'!F79</f>
        <v>0</v>
      </c>
      <c r="G79" s="709">
        <f>'T3 ANSP HungaroControl'!G79+'T3 NSA'!G79</f>
        <v>0</v>
      </c>
      <c r="H79" s="709">
        <f>'T3 ANSP HungaroControl'!H79+'T3 NSA'!H79</f>
        <v>0</v>
      </c>
      <c r="I79" s="710">
        <f>'T3 ANSP HungaroControl'!I79+'T3 NSA'!I79</f>
        <v>0</v>
      </c>
      <c r="J79" s="711">
        <f>'T3 ANSP HungaroControl'!J79+'T3 NSA'!J79</f>
        <v>0</v>
      </c>
      <c r="L79" s="1138"/>
    </row>
    <row r="80" spans="1:12" ht="12" hidden="1" customHeight="1">
      <c r="A80" s="1153" t="s">
        <v>254</v>
      </c>
      <c r="B80" s="1135"/>
      <c r="C80" s="1140" t="s">
        <v>316</v>
      </c>
      <c r="D80" s="1075">
        <f>'T3 ANSP HungaroControl'!D80+'T3 NSA'!D80</f>
        <v>0</v>
      </c>
      <c r="E80" s="1076">
        <f>'T3 ANSP HungaroControl'!E80+'T3 NSA'!E80</f>
        <v>0</v>
      </c>
      <c r="F80" s="1077">
        <f>'T3 ANSP HungaroControl'!F80+'T3 NSA'!F80</f>
        <v>0</v>
      </c>
      <c r="G80" s="1077">
        <f>'T3 ANSP HungaroControl'!G80+'T3 NSA'!G80</f>
        <v>0</v>
      </c>
      <c r="H80" s="1077">
        <f>'T3 ANSP HungaroControl'!H80+'T3 NSA'!H80</f>
        <v>0</v>
      </c>
      <c r="I80" s="1078">
        <f>'T3 ANSP HungaroControl'!I80+'T3 NSA'!I80</f>
        <v>0</v>
      </c>
      <c r="J80" s="1075">
        <f>'T3 ANSP HungaroControl'!J80+'T3 NSA'!J80</f>
        <v>0</v>
      </c>
      <c r="L80" s="1138"/>
    </row>
    <row r="81" spans="1:12" ht="12" hidden="1" customHeight="1">
      <c r="A81" s="1153">
        <v>2020</v>
      </c>
      <c r="B81" s="1135"/>
      <c r="C81" s="1137" t="s">
        <v>317</v>
      </c>
      <c r="D81" s="1094">
        <f>'T3 ANSP HungaroControl'!D81+'T3 NSA'!D81</f>
        <v>0</v>
      </c>
      <c r="E81" s="717">
        <f>'T3 ANSP HungaroControl'!E81+'T3 NSA'!E81</f>
        <v>0</v>
      </c>
      <c r="F81" s="705">
        <f>'T3 ANSP HungaroControl'!F81+'T3 NSA'!F81</f>
        <v>0</v>
      </c>
      <c r="G81" s="719">
        <f>'T3 ANSP HungaroControl'!G81+'T3 NSA'!G81</f>
        <v>0</v>
      </c>
      <c r="H81" s="705">
        <f>'T3 ANSP HungaroControl'!H81+'T3 NSA'!H81</f>
        <v>0</v>
      </c>
      <c r="I81" s="706">
        <f>'T3 ANSP HungaroControl'!I81+'T3 NSA'!I81</f>
        <v>0</v>
      </c>
      <c r="J81" s="707">
        <f>'T3 ANSP HungaroControl'!J81+'T3 NSA'!J81</f>
        <v>0</v>
      </c>
      <c r="L81" s="1138"/>
    </row>
    <row r="82" spans="1:12" ht="12" hidden="1" customHeight="1">
      <c r="A82" s="1153">
        <v>2021</v>
      </c>
      <c r="B82" s="1135"/>
      <c r="C82" s="1139" t="s">
        <v>318</v>
      </c>
      <c r="D82" s="1095">
        <f>'T3 ANSP HungaroControl'!D82+'T3 NSA'!D82</f>
        <v>0</v>
      </c>
      <c r="E82" s="718">
        <f>'T3 ANSP HungaroControl'!E82+'T3 NSA'!E82</f>
        <v>0</v>
      </c>
      <c r="F82" s="709">
        <f>'T3 ANSP HungaroControl'!F82+'T3 NSA'!F82</f>
        <v>0</v>
      </c>
      <c r="G82" s="709">
        <f>'T3 ANSP HungaroControl'!G82+'T3 NSA'!G82</f>
        <v>0</v>
      </c>
      <c r="H82" s="708">
        <f>'T3 ANSP HungaroControl'!H82+'T3 NSA'!H82</f>
        <v>0</v>
      </c>
      <c r="I82" s="710">
        <f>'T3 ANSP HungaroControl'!I82+'T3 NSA'!I82</f>
        <v>0</v>
      </c>
      <c r="J82" s="711">
        <f>'T3 ANSP HungaroControl'!J82+'T3 NSA'!J82</f>
        <v>0</v>
      </c>
      <c r="L82" s="1138"/>
    </row>
    <row r="83" spans="1:12" ht="12" hidden="1" customHeight="1">
      <c r="A83" s="1153">
        <v>2022</v>
      </c>
      <c r="B83" s="1135"/>
      <c r="C83" s="1139" t="s">
        <v>319</v>
      </c>
      <c r="D83" s="1095">
        <f>'T3 ANSP HungaroControl'!D83+'T3 NSA'!D83</f>
        <v>0</v>
      </c>
      <c r="E83" s="718">
        <f>'T3 ANSP HungaroControl'!E83+'T3 NSA'!E83</f>
        <v>0</v>
      </c>
      <c r="F83" s="709">
        <f>'T3 ANSP HungaroControl'!F83+'T3 NSA'!F83</f>
        <v>0</v>
      </c>
      <c r="G83" s="709">
        <f>'T3 ANSP HungaroControl'!G83+'T3 NSA'!G83</f>
        <v>0</v>
      </c>
      <c r="H83" s="709">
        <f>'T3 ANSP HungaroControl'!H83+'T3 NSA'!H83</f>
        <v>0</v>
      </c>
      <c r="I83" s="720">
        <f>'T3 ANSP HungaroControl'!I83+'T3 NSA'!I83</f>
        <v>0</v>
      </c>
      <c r="J83" s="711">
        <f>'T3 ANSP HungaroControl'!J83+'T3 NSA'!J83</f>
        <v>0</v>
      </c>
      <c r="L83" s="1138"/>
    </row>
    <row r="84" spans="1:12" ht="12" hidden="1" customHeight="1">
      <c r="A84" s="1153">
        <v>2023</v>
      </c>
      <c r="B84" s="1135"/>
      <c r="C84" s="1139" t="s">
        <v>320</v>
      </c>
      <c r="D84" s="1095">
        <f>'T3 ANSP HungaroControl'!D84+'T3 NSA'!D84</f>
        <v>0</v>
      </c>
      <c r="E84" s="718">
        <f>'T3 ANSP HungaroControl'!E84+'T3 NSA'!E84</f>
        <v>0</v>
      </c>
      <c r="F84" s="709">
        <f>'T3 ANSP HungaroControl'!F84+'T3 NSA'!F84</f>
        <v>0</v>
      </c>
      <c r="G84" s="709">
        <f>'T3 ANSP HungaroControl'!G84+'T3 NSA'!G84</f>
        <v>0</v>
      </c>
      <c r="H84" s="709">
        <f>'T3 ANSP HungaroControl'!H84+'T3 NSA'!H84</f>
        <v>0</v>
      </c>
      <c r="I84" s="710">
        <f>'T3 ANSP HungaroControl'!I84+'T3 NSA'!I84</f>
        <v>0</v>
      </c>
      <c r="J84" s="715">
        <f>'T3 ANSP HungaroControl'!J84+'T3 NSA'!J84</f>
        <v>0</v>
      </c>
      <c r="L84" s="1138"/>
    </row>
    <row r="85" spans="1:12" ht="12" hidden="1" customHeight="1">
      <c r="A85" s="1153">
        <v>2024</v>
      </c>
      <c r="B85" s="1135"/>
      <c r="C85" s="1141" t="s">
        <v>321</v>
      </c>
      <c r="D85" s="1096">
        <f>'T3 ANSP HungaroControl'!D85+'T3 NSA'!D85</f>
        <v>0</v>
      </c>
      <c r="E85" s="721">
        <f>'T3 ANSP HungaroControl'!E85+'T3 NSA'!E85</f>
        <v>0</v>
      </c>
      <c r="F85" s="722">
        <f>'T3 ANSP HungaroControl'!F85+'T3 NSA'!F85</f>
        <v>0</v>
      </c>
      <c r="G85" s="722">
        <f>'T3 ANSP HungaroControl'!G85+'T3 NSA'!G85</f>
        <v>0</v>
      </c>
      <c r="H85" s="722">
        <f>'T3 ANSP HungaroControl'!H85+'T3 NSA'!H85</f>
        <v>0</v>
      </c>
      <c r="I85" s="1050">
        <f>'T3 ANSP HungaroControl'!I85+'T3 NSA'!I85</f>
        <v>0</v>
      </c>
      <c r="J85" s="1045">
        <f>'T3 ANSP HungaroControl'!J85+'T3 NSA'!J85</f>
        <v>0</v>
      </c>
      <c r="L85" s="1138"/>
    </row>
    <row r="86" spans="1:12" ht="12" hidden="1" customHeight="1">
      <c r="A86" s="1153" t="s">
        <v>261</v>
      </c>
      <c r="B86" s="1135"/>
      <c r="C86" s="1142" t="s">
        <v>322</v>
      </c>
      <c r="D86" s="1046">
        <f>'T3 ANSP HungaroControl'!D86+'T3 NSA'!D86</f>
        <v>0</v>
      </c>
      <c r="E86" s="1047">
        <f>'T3 ANSP HungaroControl'!E86+'T3 NSA'!E86</f>
        <v>0</v>
      </c>
      <c r="F86" s="1048">
        <f>'T3 ANSP HungaroControl'!F86+'T3 NSA'!F86</f>
        <v>0</v>
      </c>
      <c r="G86" s="1048">
        <f>'T3 ANSP HungaroControl'!G86+'T3 NSA'!G86</f>
        <v>0</v>
      </c>
      <c r="H86" s="1048">
        <f>'T3 ANSP HungaroControl'!H86+'T3 NSA'!H86</f>
        <v>0</v>
      </c>
      <c r="I86" s="1049">
        <f>'T3 ANSP HungaroControl'!I86+'T3 NSA'!I86</f>
        <v>0</v>
      </c>
      <c r="J86" s="1046">
        <f>'T3 ANSP HungaroControl'!J86+'T3 NSA'!J86</f>
        <v>0</v>
      </c>
      <c r="L86" s="1138"/>
    </row>
    <row r="87" spans="1:12" ht="4.1500000000000004" hidden="1" customHeight="1">
      <c r="A87" s="1154"/>
      <c r="B87" s="1135"/>
      <c r="F87" s="1121"/>
      <c r="L87" s="1138"/>
    </row>
    <row r="88" spans="1:12" ht="12" customHeight="1">
      <c r="A88" s="1153">
        <v>2017</v>
      </c>
      <c r="B88" s="1135"/>
      <c r="C88" s="1137" t="s">
        <v>323</v>
      </c>
      <c r="D88" s="1040">
        <f>'T3 ANSP HungaroControl'!D88+'T3 NSA'!D88</f>
        <v>0</v>
      </c>
      <c r="E88" s="704">
        <f>'T3 ANSP HungaroControl'!E88+'T3 NSA'!E88</f>
        <v>0</v>
      </c>
      <c r="F88" s="719">
        <f>'T3 ANSP HungaroControl'!F88+'T3 NSA'!F88</f>
        <v>0</v>
      </c>
      <c r="G88" s="719">
        <f>'T3 ANSP HungaroControl'!G88+'T3 NSA'!G88</f>
        <v>0</v>
      </c>
      <c r="H88" s="719">
        <f>'T3 ANSP HungaroControl'!H88+'T3 NSA'!H88</f>
        <v>0</v>
      </c>
      <c r="I88" s="1119">
        <f>'T3 ANSP HungaroControl'!I88+'T3 NSA'!I88</f>
        <v>0</v>
      </c>
      <c r="J88" s="707">
        <f>'T3 ANSP HungaroControl'!J88+'T3 NSA'!J88</f>
        <v>0</v>
      </c>
      <c r="L88" s="1138"/>
    </row>
    <row r="89" spans="1:12" ht="12" customHeight="1">
      <c r="A89" s="1153">
        <v>2018</v>
      </c>
      <c r="B89" s="1135"/>
      <c r="C89" s="1141" t="s">
        <v>324</v>
      </c>
      <c r="D89" s="1045">
        <f>'T3 ANSP HungaroControl'!D89+'T3 NSA'!D89</f>
        <v>0</v>
      </c>
      <c r="E89" s="1157">
        <f>'T3 ANSP HungaroControl'!E89+'T3 NSA'!E89</f>
        <v>0</v>
      </c>
      <c r="F89" s="1120">
        <f>'T3 ANSP HungaroControl'!F89+'T3 NSA'!F89</f>
        <v>0</v>
      </c>
      <c r="G89" s="1120">
        <f>'T3 ANSP HungaroControl'!G89+'T3 NSA'!G89</f>
        <v>0</v>
      </c>
      <c r="H89" s="1120">
        <f>'T3 ANSP HungaroControl'!H89+'T3 NSA'!H89</f>
        <v>0</v>
      </c>
      <c r="I89" s="1044">
        <f>'T3 ANSP HungaroControl'!I89+'T3 NSA'!I89</f>
        <v>0</v>
      </c>
      <c r="J89" s="724">
        <f>'T3 ANSP HungaroControl'!J89+'T3 NSA'!J89</f>
        <v>0</v>
      </c>
      <c r="L89" s="1138"/>
    </row>
    <row r="90" spans="1:12" ht="12" hidden="1" customHeight="1">
      <c r="A90" s="1153">
        <v>2019</v>
      </c>
      <c r="B90" s="1135"/>
      <c r="C90" s="1139" t="s">
        <v>325</v>
      </c>
      <c r="D90" s="715">
        <f>'T3 ANSP HungaroControl'!D90+'T3 NSA'!D90</f>
        <v>0</v>
      </c>
      <c r="E90" s="718">
        <f>'T3 ANSP HungaroControl'!E90+'T3 NSA'!E90</f>
        <v>0</v>
      </c>
      <c r="F90" s="708">
        <f>'T3 ANSP HungaroControl'!F90+'T3 NSA'!F90</f>
        <v>0</v>
      </c>
      <c r="G90" s="708">
        <f>'T3 ANSP HungaroControl'!G90+'T3 NSA'!G90</f>
        <v>0</v>
      </c>
      <c r="H90" s="708">
        <f>'T3 ANSP HungaroControl'!H90+'T3 NSA'!H90</f>
        <v>0</v>
      </c>
      <c r="I90" s="720">
        <f>'T3 ANSP HungaroControl'!I90+'T3 NSA'!I90</f>
        <v>0</v>
      </c>
      <c r="J90" s="711">
        <f>'T3 ANSP HungaroControl'!J90+'T3 NSA'!J90</f>
        <v>0</v>
      </c>
      <c r="L90" s="1138"/>
    </row>
    <row r="91" spans="1:12" ht="12" hidden="1" customHeight="1">
      <c r="A91" s="1153" t="s">
        <v>254</v>
      </c>
      <c r="B91" s="1135"/>
      <c r="C91" s="1140" t="s">
        <v>326</v>
      </c>
      <c r="D91" s="1077">
        <f>'T3 ANSP HungaroControl'!D91+'T3 NSA'!D91</f>
        <v>0</v>
      </c>
      <c r="E91" s="1077">
        <f>'T3 ANSP HungaroControl'!E91+'T3 NSA'!E91</f>
        <v>0</v>
      </c>
      <c r="F91" s="1077">
        <f>'T3 ANSP HungaroControl'!F91+'T3 NSA'!F91</f>
        <v>0</v>
      </c>
      <c r="G91" s="1077">
        <f>'T3 ANSP HungaroControl'!G91+'T3 NSA'!G91</f>
        <v>0</v>
      </c>
      <c r="H91" s="1077">
        <f>'T3 ANSP HungaroControl'!H91+'T3 NSA'!H91</f>
        <v>0</v>
      </c>
      <c r="I91" s="1124">
        <f>'T3 ANSP HungaroControl'!I91+'T3 NSA'!I91</f>
        <v>0</v>
      </c>
      <c r="J91" s="714">
        <f>'T3 ANSP HungaroControl'!J91+'T3 NSA'!J91</f>
        <v>0</v>
      </c>
      <c r="L91" s="1138"/>
    </row>
    <row r="92" spans="1:12" ht="12" hidden="1" customHeight="1">
      <c r="A92" s="1153">
        <v>2020</v>
      </c>
      <c r="B92" s="1135"/>
      <c r="C92" s="1137" t="s">
        <v>327</v>
      </c>
      <c r="D92" s="1098">
        <f>'T3 ANSP HungaroControl'!D92+'T3 NSA'!D92</f>
        <v>0</v>
      </c>
      <c r="E92" s="717">
        <f>'T3 ANSP HungaroControl'!E92+'T3 NSA'!E92</f>
        <v>0</v>
      </c>
      <c r="F92" s="705">
        <f>'T3 ANSP HungaroControl'!F92+'T3 NSA'!F92</f>
        <v>0</v>
      </c>
      <c r="G92" s="719">
        <f>'T3 ANSP HungaroControl'!G92+'T3 NSA'!G92</f>
        <v>0</v>
      </c>
      <c r="H92" s="705">
        <f>'T3 ANSP HungaroControl'!H92+'T3 NSA'!H92</f>
        <v>0</v>
      </c>
      <c r="I92" s="706">
        <f>'T3 ANSP HungaroControl'!I92+'T3 NSA'!I92</f>
        <v>0</v>
      </c>
      <c r="J92" s="707">
        <f>'T3 ANSP HungaroControl'!J92+'T3 NSA'!J92</f>
        <v>0</v>
      </c>
      <c r="L92" s="1138"/>
    </row>
    <row r="93" spans="1:12" ht="12" hidden="1" customHeight="1">
      <c r="A93" s="1153">
        <v>2021</v>
      </c>
      <c r="B93" s="1135"/>
      <c r="C93" s="1139" t="s">
        <v>328</v>
      </c>
      <c r="D93" s="1099">
        <f>'T3 ANSP HungaroControl'!D93+'T3 NSA'!D93</f>
        <v>0</v>
      </c>
      <c r="E93" s="718">
        <f>'T3 ANSP HungaroControl'!E93+'T3 NSA'!E93</f>
        <v>0</v>
      </c>
      <c r="F93" s="709">
        <f>'T3 ANSP HungaroControl'!F93+'T3 NSA'!F93</f>
        <v>0</v>
      </c>
      <c r="G93" s="709">
        <f>'T3 ANSP HungaroControl'!G93+'T3 NSA'!G93</f>
        <v>0</v>
      </c>
      <c r="H93" s="708">
        <f>'T3 ANSP HungaroControl'!H93+'T3 NSA'!H93</f>
        <v>0</v>
      </c>
      <c r="I93" s="710">
        <f>'T3 ANSP HungaroControl'!I93+'T3 NSA'!I93</f>
        <v>0</v>
      </c>
      <c r="J93" s="711">
        <f>'T3 ANSP HungaroControl'!J93+'T3 NSA'!J93</f>
        <v>0</v>
      </c>
      <c r="L93" s="1138"/>
    </row>
    <row r="94" spans="1:12" ht="12" hidden="1" customHeight="1">
      <c r="A94" s="1153">
        <v>2022</v>
      </c>
      <c r="B94" s="1135"/>
      <c r="C94" s="1139" t="s">
        <v>329</v>
      </c>
      <c r="D94" s="1099">
        <f>'T3 ANSP HungaroControl'!D94+'T3 NSA'!D94</f>
        <v>0</v>
      </c>
      <c r="E94" s="718">
        <f>'T3 ANSP HungaroControl'!E94+'T3 NSA'!E94</f>
        <v>0</v>
      </c>
      <c r="F94" s="709">
        <f>'T3 ANSP HungaroControl'!F94+'T3 NSA'!F94</f>
        <v>0</v>
      </c>
      <c r="G94" s="709">
        <f>'T3 ANSP HungaroControl'!G94+'T3 NSA'!G94</f>
        <v>0</v>
      </c>
      <c r="H94" s="709">
        <f>'T3 ANSP HungaroControl'!H94+'T3 NSA'!H94</f>
        <v>0</v>
      </c>
      <c r="I94" s="720">
        <f>'T3 ANSP HungaroControl'!I94+'T3 NSA'!I94</f>
        <v>0</v>
      </c>
      <c r="J94" s="711">
        <f>'T3 ANSP HungaroControl'!J94+'T3 NSA'!J94</f>
        <v>0</v>
      </c>
      <c r="L94" s="1138"/>
    </row>
    <row r="95" spans="1:12" ht="12" hidden="1" customHeight="1">
      <c r="A95" s="1153">
        <v>2023</v>
      </c>
      <c r="B95" s="1135"/>
      <c r="C95" s="1139" t="s">
        <v>330</v>
      </c>
      <c r="D95" s="1099">
        <f>'T3 ANSP HungaroControl'!D95+'T3 NSA'!D95</f>
        <v>0</v>
      </c>
      <c r="E95" s="718">
        <f>'T3 ANSP HungaroControl'!E95+'T3 NSA'!E95</f>
        <v>0</v>
      </c>
      <c r="F95" s="709">
        <f>'T3 ANSP HungaroControl'!F95+'T3 NSA'!F95</f>
        <v>0</v>
      </c>
      <c r="G95" s="709">
        <f>'T3 ANSP HungaroControl'!G95+'T3 NSA'!G95</f>
        <v>0</v>
      </c>
      <c r="H95" s="709">
        <f>'T3 ANSP HungaroControl'!H95+'T3 NSA'!H95</f>
        <v>0</v>
      </c>
      <c r="I95" s="710">
        <f>'T3 ANSP HungaroControl'!I95+'T3 NSA'!I95</f>
        <v>0</v>
      </c>
      <c r="J95" s="715">
        <f>'T3 ANSP HungaroControl'!J95+'T3 NSA'!J95</f>
        <v>0</v>
      </c>
      <c r="L95" s="1138"/>
    </row>
    <row r="96" spans="1:12" ht="12" hidden="1" customHeight="1">
      <c r="A96" s="1153">
        <v>2024</v>
      </c>
      <c r="B96" s="1135"/>
      <c r="C96" s="1141" t="s">
        <v>331</v>
      </c>
      <c r="D96" s="1100">
        <f>'T3 ANSP HungaroControl'!D96+'T3 NSA'!D96</f>
        <v>0</v>
      </c>
      <c r="E96" s="721">
        <f>'T3 ANSP HungaroControl'!E96+'T3 NSA'!E96</f>
        <v>0</v>
      </c>
      <c r="F96" s="722">
        <f>'T3 ANSP HungaroControl'!F96+'T3 NSA'!F96</f>
        <v>0</v>
      </c>
      <c r="G96" s="722">
        <f>'T3 ANSP HungaroControl'!G96+'T3 NSA'!G96</f>
        <v>0</v>
      </c>
      <c r="H96" s="722">
        <f>'T3 ANSP HungaroControl'!H96+'T3 NSA'!H96</f>
        <v>0</v>
      </c>
      <c r="I96" s="1050">
        <f>'T3 ANSP HungaroControl'!I96+'T3 NSA'!I96</f>
        <v>0</v>
      </c>
      <c r="J96" s="1045">
        <f>'T3 ANSP HungaroControl'!J96+'T3 NSA'!J96</f>
        <v>0</v>
      </c>
      <c r="L96" s="1138"/>
    </row>
    <row r="97" spans="1:12" ht="12" hidden="1" customHeight="1">
      <c r="A97" s="1153" t="s">
        <v>261</v>
      </c>
      <c r="B97" s="1135"/>
      <c r="C97" s="1142" t="s">
        <v>332</v>
      </c>
      <c r="D97" s="1046">
        <f>'T3 ANSP HungaroControl'!D97+'T3 NSA'!D97</f>
        <v>0</v>
      </c>
      <c r="E97" s="1047">
        <f>'T3 ANSP HungaroControl'!E97+'T3 NSA'!E97</f>
        <v>0</v>
      </c>
      <c r="F97" s="1048">
        <f>'T3 ANSP HungaroControl'!F97+'T3 NSA'!F97</f>
        <v>0</v>
      </c>
      <c r="G97" s="1048">
        <f>'T3 ANSP HungaroControl'!G97+'T3 NSA'!G97</f>
        <v>0</v>
      </c>
      <c r="H97" s="1048">
        <f>'T3 ANSP HungaroControl'!H97+'T3 NSA'!H97</f>
        <v>0</v>
      </c>
      <c r="I97" s="1049">
        <f>'T3 ANSP HungaroControl'!I97+'T3 NSA'!I97</f>
        <v>0</v>
      </c>
      <c r="J97" s="1046">
        <f>'T3 ANSP HungaroControl'!J97+'T3 NSA'!J97</f>
        <v>0</v>
      </c>
      <c r="L97" s="1138"/>
    </row>
    <row r="98" spans="1:12" ht="4.1500000000000004" hidden="1" customHeight="1">
      <c r="A98" s="1154"/>
      <c r="B98" s="1135"/>
      <c r="F98" s="1121"/>
      <c r="L98" s="1138"/>
    </row>
    <row r="99" spans="1:12" ht="12" customHeight="1">
      <c r="A99" s="1153">
        <v>2017</v>
      </c>
      <c r="B99" s="1135"/>
      <c r="C99" s="1137" t="s">
        <v>333</v>
      </c>
      <c r="D99" s="1040">
        <f>'T3 ANSP HungaroControl'!D99+'T3 NSA'!D99</f>
        <v>0</v>
      </c>
      <c r="E99" s="704">
        <f>'T3 ANSP HungaroControl'!E99+'T3 NSA'!E99</f>
        <v>0</v>
      </c>
      <c r="F99" s="719">
        <f>'T3 ANSP HungaroControl'!F99+'T3 NSA'!F99</f>
        <v>0</v>
      </c>
      <c r="G99" s="719">
        <f>'T3 ANSP HungaroControl'!G99+'T3 NSA'!G99</f>
        <v>0</v>
      </c>
      <c r="H99" s="719">
        <f>'T3 ANSP HungaroControl'!H99+'T3 NSA'!H99</f>
        <v>0</v>
      </c>
      <c r="I99" s="1119">
        <f>'T3 ANSP HungaroControl'!I99+'T3 NSA'!I99</f>
        <v>0</v>
      </c>
      <c r="J99" s="1040">
        <f>'T3 ANSP HungaroControl'!J99+'T3 NSA'!J99</f>
        <v>0</v>
      </c>
      <c r="L99" s="1138"/>
    </row>
    <row r="100" spans="1:12" ht="12" customHeight="1">
      <c r="A100" s="1153">
        <v>2018</v>
      </c>
      <c r="B100" s="1135"/>
      <c r="C100" s="1141" t="s">
        <v>334</v>
      </c>
      <c r="D100" s="1045">
        <f>'T3 ANSP HungaroControl'!D100+'T3 NSA'!D100</f>
        <v>-1266712.8377588594</v>
      </c>
      <c r="E100" s="1157">
        <f>'T3 ANSP HungaroControl'!E100+'T3 NSA'!E100</f>
        <v>-1266712.8377588594</v>
      </c>
      <c r="F100" s="1120">
        <f>'T3 ANSP HungaroControl'!F100+'T3 NSA'!F100</f>
        <v>0</v>
      </c>
      <c r="G100" s="1120">
        <f>'T3 ANSP HungaroControl'!G100+'T3 NSA'!G100</f>
        <v>0</v>
      </c>
      <c r="H100" s="1120">
        <f>'T3 ANSP HungaroControl'!H100+'T3 NSA'!H100</f>
        <v>0</v>
      </c>
      <c r="I100" s="1044">
        <f>'T3 ANSP HungaroControl'!I100+'T3 NSA'!I100</f>
        <v>0</v>
      </c>
      <c r="J100" s="1045">
        <f>'T3 ANSP HungaroControl'!J100+'T3 NSA'!J100</f>
        <v>0</v>
      </c>
      <c r="L100" s="1138"/>
    </row>
    <row r="101" spans="1:12" ht="12" hidden="1" customHeight="1">
      <c r="A101" s="1153">
        <v>2019</v>
      </c>
      <c r="B101" s="1135"/>
      <c r="C101" s="1139" t="s">
        <v>335</v>
      </c>
      <c r="D101" s="715">
        <f>'T3 ANSP HungaroControl'!D101+'T3 NSA'!D101</f>
        <v>0</v>
      </c>
      <c r="E101" s="718">
        <f>'T3 ANSP HungaroControl'!E101+'T3 NSA'!E101</f>
        <v>0</v>
      </c>
      <c r="F101" s="708">
        <f>'T3 ANSP HungaroControl'!F101+'T3 NSA'!F101</f>
        <v>0</v>
      </c>
      <c r="G101" s="708">
        <f>'T3 ANSP HungaroControl'!G101+'T3 NSA'!G101</f>
        <v>0</v>
      </c>
      <c r="H101" s="708">
        <f>'T3 ANSP HungaroControl'!H101+'T3 NSA'!H101</f>
        <v>0</v>
      </c>
      <c r="I101" s="720">
        <f>'T3 ANSP HungaroControl'!I101+'T3 NSA'!I101</f>
        <v>0</v>
      </c>
      <c r="J101" s="715">
        <f>'T3 ANSP HungaroControl'!J101+'T3 NSA'!J101</f>
        <v>0</v>
      </c>
      <c r="L101" s="1138"/>
    </row>
    <row r="102" spans="1:12" ht="12" hidden="1" customHeight="1">
      <c r="A102" s="1153" t="s">
        <v>254</v>
      </c>
      <c r="B102" s="1135"/>
      <c r="C102" s="1140" t="s">
        <v>336</v>
      </c>
      <c r="D102" s="1075">
        <f>'T3 ANSP HungaroControl'!D102+'T3 NSA'!D102</f>
        <v>-1266712.8377588594</v>
      </c>
      <c r="E102" s="1076">
        <f>'T3 ANSP HungaroControl'!E102+'T3 NSA'!E102</f>
        <v>-1266712.8377588594</v>
      </c>
      <c r="F102" s="1077">
        <f>'T3 ANSP HungaroControl'!F102+'T3 NSA'!F102</f>
        <v>0</v>
      </c>
      <c r="G102" s="1077">
        <f>'T3 ANSP HungaroControl'!G102+'T3 NSA'!G102</f>
        <v>0</v>
      </c>
      <c r="H102" s="1077">
        <f>'T3 ANSP HungaroControl'!H102+'T3 NSA'!H102</f>
        <v>0</v>
      </c>
      <c r="I102" s="1078">
        <f>'T3 ANSP HungaroControl'!I102+'T3 NSA'!I102</f>
        <v>0</v>
      </c>
      <c r="J102" s="1075">
        <f>'T3 ANSP HungaroControl'!J102+'T3 NSA'!J102</f>
        <v>0</v>
      </c>
      <c r="L102" s="1138"/>
    </row>
    <row r="103" spans="1:12" ht="12" hidden="1" customHeight="1">
      <c r="A103" s="1153">
        <v>2020</v>
      </c>
      <c r="B103" s="1135"/>
      <c r="C103" s="1137" t="s">
        <v>337</v>
      </c>
      <c r="D103" s="1040">
        <f>'T3 ANSP HungaroControl'!D103+'T3 NSA'!D103</f>
        <v>0</v>
      </c>
      <c r="E103" s="717">
        <f>'T3 ANSP HungaroControl'!E103+'T3 NSA'!E103</f>
        <v>0</v>
      </c>
      <c r="F103" s="705">
        <f>'T3 ANSP HungaroControl'!F103+'T3 NSA'!F103</f>
        <v>0</v>
      </c>
      <c r="G103" s="719">
        <f>'T3 ANSP HungaroControl'!G103+'T3 NSA'!G103</f>
        <v>0</v>
      </c>
      <c r="H103" s="719">
        <f>'T3 ANSP HungaroControl'!H103+'T3 NSA'!H103</f>
        <v>0</v>
      </c>
      <c r="I103" s="1119">
        <f>'T3 ANSP HungaroControl'!I103+'T3 NSA'!I103</f>
        <v>0</v>
      </c>
      <c r="J103" s="1040">
        <f>'T3 ANSP HungaroControl'!J103+'T3 NSA'!J103</f>
        <v>0</v>
      </c>
      <c r="L103" s="1138"/>
    </row>
    <row r="104" spans="1:12" ht="12" hidden="1" customHeight="1">
      <c r="A104" s="1153">
        <v>2021</v>
      </c>
      <c r="B104" s="1135"/>
      <c r="C104" s="1139" t="s">
        <v>338</v>
      </c>
      <c r="D104" s="715">
        <f>'T3 ANSP HungaroControl'!D104+'T3 NSA'!D104</f>
        <v>0</v>
      </c>
      <c r="E104" s="718">
        <f>'T3 ANSP HungaroControl'!E104+'T3 NSA'!E104</f>
        <v>0</v>
      </c>
      <c r="F104" s="709">
        <f>'T3 ANSP HungaroControl'!F104+'T3 NSA'!F104</f>
        <v>0</v>
      </c>
      <c r="G104" s="709">
        <f>'T3 ANSP HungaroControl'!G104+'T3 NSA'!G104</f>
        <v>0</v>
      </c>
      <c r="H104" s="708">
        <f>'T3 ANSP HungaroControl'!H104+'T3 NSA'!H104</f>
        <v>0</v>
      </c>
      <c r="I104" s="720">
        <f>'T3 ANSP HungaroControl'!I104+'T3 NSA'!I104</f>
        <v>0</v>
      </c>
      <c r="J104" s="715">
        <f>'T3 ANSP HungaroControl'!J104+'T3 NSA'!J104</f>
        <v>0</v>
      </c>
      <c r="L104" s="1138"/>
    </row>
    <row r="105" spans="1:12" ht="12" hidden="1" customHeight="1">
      <c r="A105" s="1153">
        <v>2022</v>
      </c>
      <c r="B105" s="1135"/>
      <c r="C105" s="1139" t="s">
        <v>339</v>
      </c>
      <c r="D105" s="715">
        <f>'T3 ANSP HungaroControl'!D105+'T3 NSA'!D105</f>
        <v>0</v>
      </c>
      <c r="E105" s="718">
        <f>'T3 ANSP HungaroControl'!E105+'T3 NSA'!E105</f>
        <v>0</v>
      </c>
      <c r="F105" s="709">
        <f>'T3 ANSP HungaroControl'!F105+'T3 NSA'!F105</f>
        <v>0</v>
      </c>
      <c r="G105" s="709">
        <f>'T3 ANSP HungaroControl'!G105+'T3 NSA'!G105</f>
        <v>0</v>
      </c>
      <c r="H105" s="709">
        <f>'T3 ANSP HungaroControl'!H105+'T3 NSA'!H105</f>
        <v>0</v>
      </c>
      <c r="I105" s="720">
        <f>'T3 ANSP HungaroControl'!I105+'T3 NSA'!I105</f>
        <v>0</v>
      </c>
      <c r="J105" s="715">
        <f>'T3 ANSP HungaroControl'!J105+'T3 NSA'!J105</f>
        <v>0</v>
      </c>
      <c r="L105" s="1138"/>
    </row>
    <row r="106" spans="1:12" ht="12" hidden="1" customHeight="1">
      <c r="A106" s="1153">
        <v>2023</v>
      </c>
      <c r="B106" s="1135"/>
      <c r="C106" s="1139" t="s">
        <v>340</v>
      </c>
      <c r="D106" s="715">
        <f>'T3 ANSP HungaroControl'!D106+'T3 NSA'!D106</f>
        <v>0</v>
      </c>
      <c r="E106" s="718">
        <f>'T3 ANSP HungaroControl'!E106+'T3 NSA'!E106</f>
        <v>0</v>
      </c>
      <c r="F106" s="709">
        <f>'T3 ANSP HungaroControl'!F106+'T3 NSA'!F106</f>
        <v>0</v>
      </c>
      <c r="G106" s="709">
        <f>'T3 ANSP HungaroControl'!G106+'T3 NSA'!G106</f>
        <v>0</v>
      </c>
      <c r="H106" s="709">
        <f>'T3 ANSP HungaroControl'!H106+'T3 NSA'!H106</f>
        <v>0</v>
      </c>
      <c r="I106" s="710">
        <f>'T3 ANSP HungaroControl'!I106+'T3 NSA'!I106</f>
        <v>0</v>
      </c>
      <c r="J106" s="715">
        <f>'T3 ANSP HungaroControl'!J106+'T3 NSA'!J106</f>
        <v>0</v>
      </c>
      <c r="L106" s="1138"/>
    </row>
    <row r="107" spans="1:12" ht="12" hidden="1" customHeight="1">
      <c r="A107" s="1153">
        <v>2024</v>
      </c>
      <c r="B107" s="1135"/>
      <c r="C107" s="1141" t="s">
        <v>341</v>
      </c>
      <c r="D107" s="1100">
        <f>'T3 ANSP HungaroControl'!D107+'T3 NSA'!D107</f>
        <v>0</v>
      </c>
      <c r="E107" s="721">
        <f>'T3 ANSP HungaroControl'!E107+'T3 NSA'!E107</f>
        <v>0</v>
      </c>
      <c r="F107" s="722">
        <f>'T3 ANSP HungaroControl'!F107+'T3 NSA'!F107</f>
        <v>0</v>
      </c>
      <c r="G107" s="722">
        <f>'T3 ANSP HungaroControl'!G107+'T3 NSA'!G107</f>
        <v>0</v>
      </c>
      <c r="H107" s="722">
        <f>'T3 ANSP HungaroControl'!H107+'T3 NSA'!H107</f>
        <v>0</v>
      </c>
      <c r="I107" s="1050">
        <f>'T3 ANSP HungaroControl'!I107+'T3 NSA'!I107</f>
        <v>0</v>
      </c>
      <c r="J107" s="1045">
        <f>'T3 ANSP HungaroControl'!J107+'T3 NSA'!J107</f>
        <v>0</v>
      </c>
      <c r="L107" s="1138"/>
    </row>
    <row r="108" spans="1:12" ht="12" hidden="1" customHeight="1">
      <c r="A108" s="1153" t="s">
        <v>254</v>
      </c>
      <c r="B108" s="1135"/>
      <c r="C108" s="1140" t="s">
        <v>342</v>
      </c>
      <c r="D108" s="1075">
        <f>'T3 ANSP HungaroControl'!D108+'T3 NSA'!D108</f>
        <v>0</v>
      </c>
      <c r="E108" s="1076">
        <f>'T3 ANSP HungaroControl'!E108+'T3 NSA'!E108</f>
        <v>0</v>
      </c>
      <c r="F108" s="1077">
        <f>'T3 ANSP HungaroControl'!F108+'T3 NSA'!F108</f>
        <v>0</v>
      </c>
      <c r="G108" s="1077">
        <f>'T3 ANSP HungaroControl'!G108+'T3 NSA'!G108</f>
        <v>0</v>
      </c>
      <c r="H108" s="1077">
        <f>'T3 ANSP HungaroControl'!H108+'T3 NSA'!H108</f>
        <v>0</v>
      </c>
      <c r="I108" s="1078">
        <f>'T3 ANSP HungaroControl'!I108+'T3 NSA'!I108</f>
        <v>0</v>
      </c>
      <c r="J108" s="1075">
        <f>'T3 ANSP HungaroControl'!J108+'T3 NSA'!J108</f>
        <v>0</v>
      </c>
      <c r="L108" s="1138"/>
    </row>
    <row r="109" spans="1:12" ht="12" hidden="1" customHeight="1">
      <c r="A109" s="1153">
        <v>2020</v>
      </c>
      <c r="B109" s="1135"/>
      <c r="C109" s="1137" t="s">
        <v>343</v>
      </c>
      <c r="D109" s="1098">
        <f>'T3 ANSP HungaroControl'!D109+'T3 NSA'!D109</f>
        <v>0</v>
      </c>
      <c r="E109" s="717">
        <f>'T3 ANSP HungaroControl'!E109+'T3 NSA'!E109</f>
        <v>0</v>
      </c>
      <c r="F109" s="705">
        <f>'T3 ANSP HungaroControl'!F109+'T3 NSA'!F109</f>
        <v>0</v>
      </c>
      <c r="G109" s="719">
        <f>'T3 ANSP HungaroControl'!G109+'T3 NSA'!G109</f>
        <v>0</v>
      </c>
      <c r="H109" s="705">
        <f>'T3 ANSP HungaroControl'!H109+'T3 NSA'!H109</f>
        <v>0</v>
      </c>
      <c r="I109" s="706">
        <f>'T3 ANSP HungaroControl'!I109+'T3 NSA'!I109</f>
        <v>0</v>
      </c>
      <c r="J109" s="707">
        <f>'T3 ANSP HungaroControl'!J109+'T3 NSA'!J109</f>
        <v>0</v>
      </c>
      <c r="L109" s="1138"/>
    </row>
    <row r="110" spans="1:12" ht="12" hidden="1" customHeight="1">
      <c r="A110" s="1153">
        <v>2021</v>
      </c>
      <c r="B110" s="1135"/>
      <c r="C110" s="1139" t="s">
        <v>344</v>
      </c>
      <c r="D110" s="1099">
        <f>'T3 ANSP HungaroControl'!D110+'T3 NSA'!D110</f>
        <v>0</v>
      </c>
      <c r="E110" s="718">
        <f>'T3 ANSP HungaroControl'!E110+'T3 NSA'!E110</f>
        <v>0</v>
      </c>
      <c r="F110" s="709">
        <f>'T3 ANSP HungaroControl'!F110+'T3 NSA'!F110</f>
        <v>0</v>
      </c>
      <c r="G110" s="709">
        <f>'T3 ANSP HungaroControl'!G110+'T3 NSA'!G110</f>
        <v>0</v>
      </c>
      <c r="H110" s="708">
        <f>'T3 ANSP HungaroControl'!H110+'T3 NSA'!H110</f>
        <v>0</v>
      </c>
      <c r="I110" s="710">
        <f>'T3 ANSP HungaroControl'!I110+'T3 NSA'!I110</f>
        <v>0</v>
      </c>
      <c r="J110" s="711">
        <f>'T3 ANSP HungaroControl'!J110+'T3 NSA'!J110</f>
        <v>0</v>
      </c>
      <c r="L110" s="1138"/>
    </row>
    <row r="111" spans="1:12" ht="12" hidden="1" customHeight="1">
      <c r="A111" s="1153">
        <v>2022</v>
      </c>
      <c r="B111" s="1135"/>
      <c r="C111" s="1139" t="s">
        <v>345</v>
      </c>
      <c r="D111" s="1099">
        <f>'T3 ANSP HungaroControl'!D111+'T3 NSA'!D111</f>
        <v>0</v>
      </c>
      <c r="E111" s="718">
        <f>'T3 ANSP HungaroControl'!E111+'T3 NSA'!E111</f>
        <v>0</v>
      </c>
      <c r="F111" s="709">
        <f>'T3 ANSP HungaroControl'!F111+'T3 NSA'!F111</f>
        <v>0</v>
      </c>
      <c r="G111" s="709">
        <f>'T3 ANSP HungaroControl'!G111+'T3 NSA'!G111</f>
        <v>0</v>
      </c>
      <c r="H111" s="709">
        <f>'T3 ANSP HungaroControl'!H111+'T3 NSA'!H111</f>
        <v>0</v>
      </c>
      <c r="I111" s="720">
        <f>'T3 ANSP HungaroControl'!I111+'T3 NSA'!I111</f>
        <v>0</v>
      </c>
      <c r="J111" s="711">
        <f>'T3 ANSP HungaroControl'!J111+'T3 NSA'!J111</f>
        <v>0</v>
      </c>
      <c r="L111" s="1138"/>
    </row>
    <row r="112" spans="1:12" ht="12" hidden="1" customHeight="1">
      <c r="A112" s="1153">
        <v>2023</v>
      </c>
      <c r="B112" s="1135"/>
      <c r="C112" s="1139" t="s">
        <v>346</v>
      </c>
      <c r="D112" s="1099">
        <f>'T3 ANSP HungaroControl'!D112+'T3 NSA'!D112</f>
        <v>0</v>
      </c>
      <c r="E112" s="718">
        <f>'T3 ANSP HungaroControl'!E112+'T3 NSA'!E112</f>
        <v>0</v>
      </c>
      <c r="F112" s="709">
        <f>'T3 ANSP HungaroControl'!F112+'T3 NSA'!F112</f>
        <v>0</v>
      </c>
      <c r="G112" s="709">
        <f>'T3 ANSP HungaroControl'!G112+'T3 NSA'!G112</f>
        <v>0</v>
      </c>
      <c r="H112" s="709">
        <f>'T3 ANSP HungaroControl'!H112+'T3 NSA'!H112</f>
        <v>0</v>
      </c>
      <c r="I112" s="710">
        <f>'T3 ANSP HungaroControl'!I112+'T3 NSA'!I112</f>
        <v>0</v>
      </c>
      <c r="J112" s="715">
        <f>'T3 ANSP HungaroControl'!J112+'T3 NSA'!J112</f>
        <v>0</v>
      </c>
      <c r="L112" s="1138"/>
    </row>
    <row r="113" spans="1:12" ht="12" hidden="1" customHeight="1">
      <c r="A113" s="1153">
        <v>2024</v>
      </c>
      <c r="B113" s="1135"/>
      <c r="C113" s="1141" t="s">
        <v>347</v>
      </c>
      <c r="D113" s="1100">
        <f>'T3 ANSP HungaroControl'!D113+'T3 NSA'!D113</f>
        <v>0</v>
      </c>
      <c r="E113" s="721">
        <f>'T3 ANSP HungaroControl'!E113+'T3 NSA'!E113</f>
        <v>0</v>
      </c>
      <c r="F113" s="722">
        <f>'T3 ANSP HungaroControl'!F113+'T3 NSA'!F113</f>
        <v>0</v>
      </c>
      <c r="G113" s="722">
        <f>'T3 ANSP HungaroControl'!G113+'T3 NSA'!G113</f>
        <v>0</v>
      </c>
      <c r="H113" s="722">
        <f>'T3 ANSP HungaroControl'!H113+'T3 NSA'!H113</f>
        <v>0</v>
      </c>
      <c r="I113" s="1050">
        <f>'T3 ANSP HungaroControl'!I113+'T3 NSA'!I113</f>
        <v>0</v>
      </c>
      <c r="J113" s="1045">
        <f>'T3 ANSP HungaroControl'!J113+'T3 NSA'!J113</f>
        <v>0</v>
      </c>
      <c r="L113" s="1138"/>
    </row>
    <row r="114" spans="1:12" ht="12" hidden="1" customHeight="1">
      <c r="A114" s="1153" t="s">
        <v>261</v>
      </c>
      <c r="B114" s="1135"/>
      <c r="C114" s="1142" t="s">
        <v>348</v>
      </c>
      <c r="D114" s="1046">
        <f>'T3 ANSP HungaroControl'!D114+'T3 NSA'!D114</f>
        <v>-1266712.8377588594</v>
      </c>
      <c r="E114" s="1047">
        <f>'T3 ANSP HungaroControl'!E114+'T3 NSA'!E114</f>
        <v>-1266712.8377588594</v>
      </c>
      <c r="F114" s="1048">
        <f>'T3 ANSP HungaroControl'!F114+'T3 NSA'!F114</f>
        <v>0</v>
      </c>
      <c r="G114" s="1048">
        <f>'T3 ANSP HungaroControl'!G114+'T3 NSA'!G114</f>
        <v>0</v>
      </c>
      <c r="H114" s="1048">
        <f>'T3 ANSP HungaroControl'!H114+'T3 NSA'!H114</f>
        <v>0</v>
      </c>
      <c r="I114" s="1049">
        <f>'T3 ANSP HungaroControl'!I114+'T3 NSA'!I114</f>
        <v>0</v>
      </c>
      <c r="J114" s="1046">
        <f>'T3 ANSP HungaroControl'!J114+'T3 NSA'!J114</f>
        <v>0</v>
      </c>
      <c r="L114" s="1138"/>
    </row>
    <row r="115" spans="1:12" ht="4.1500000000000004" hidden="1" customHeight="1">
      <c r="A115" s="1154"/>
      <c r="B115" s="1135"/>
      <c r="F115" s="1121"/>
      <c r="L115" s="1138"/>
    </row>
    <row r="116" spans="1:12" ht="12" customHeight="1">
      <c r="A116" s="1153">
        <v>2017</v>
      </c>
      <c r="B116" s="1135"/>
      <c r="C116" s="1137" t="s">
        <v>349</v>
      </c>
      <c r="D116" s="1040">
        <f>'T3 ANSP HungaroControl'!D116+'T3 NSA'!D116</f>
        <v>0</v>
      </c>
      <c r="E116" s="704">
        <f>'T3 ANSP HungaroControl'!E116+'T3 NSA'!E116</f>
        <v>0</v>
      </c>
      <c r="F116" s="719">
        <f>'T3 ANSP HungaroControl'!F116+'T3 NSA'!F116</f>
        <v>0</v>
      </c>
      <c r="G116" s="719">
        <f>'T3 ANSP HungaroControl'!G116+'T3 NSA'!G116</f>
        <v>0</v>
      </c>
      <c r="H116" s="719">
        <f>'T3 ANSP HungaroControl'!H116+'T3 NSA'!H116</f>
        <v>0</v>
      </c>
      <c r="I116" s="1119">
        <f>'T3 ANSP HungaroControl'!I116+'T3 NSA'!I116</f>
        <v>0</v>
      </c>
      <c r="J116" s="1040">
        <f>'T3 ANSP HungaroControl'!J116+'T3 NSA'!J116</f>
        <v>0</v>
      </c>
      <c r="L116" s="1138"/>
    </row>
    <row r="117" spans="1:12" ht="12" customHeight="1">
      <c r="A117" s="1153">
        <v>2018</v>
      </c>
      <c r="B117" s="1135"/>
      <c r="C117" s="1141" t="s">
        <v>350</v>
      </c>
      <c r="D117" s="1045">
        <f>'T3 ANSP HungaroControl'!D117+'T3 NSA'!D117</f>
        <v>0</v>
      </c>
      <c r="E117" s="1157">
        <f>'T3 ANSP HungaroControl'!E117+'T3 NSA'!E117</f>
        <v>0</v>
      </c>
      <c r="F117" s="1120">
        <f>'T3 ANSP HungaroControl'!F117+'T3 NSA'!F117</f>
        <v>0</v>
      </c>
      <c r="G117" s="1120">
        <f>'T3 ANSP HungaroControl'!G117+'T3 NSA'!G117</f>
        <v>0</v>
      </c>
      <c r="H117" s="1120">
        <f>'T3 ANSP HungaroControl'!H117+'T3 NSA'!H117</f>
        <v>0</v>
      </c>
      <c r="I117" s="1044">
        <f>'T3 ANSP HungaroControl'!I117+'T3 NSA'!I117</f>
        <v>0</v>
      </c>
      <c r="J117" s="1045">
        <f>'T3 ANSP HungaroControl'!J117+'T3 NSA'!J117</f>
        <v>0</v>
      </c>
      <c r="L117" s="1138"/>
    </row>
    <row r="118" spans="1:12" ht="12" hidden="1" customHeight="1">
      <c r="A118" s="1153">
        <v>2019</v>
      </c>
      <c r="B118" s="1135"/>
      <c r="C118" s="1139" t="s">
        <v>351</v>
      </c>
      <c r="D118" s="715">
        <f>'T3 ANSP HungaroControl'!D118+'T3 NSA'!D118</f>
        <v>0</v>
      </c>
      <c r="E118" s="1042">
        <f>'T3 ANSP HungaroControl'!E118+'T3 NSA'!E118</f>
        <v>0</v>
      </c>
      <c r="F118" s="708">
        <f>'T3 ANSP HungaroControl'!F118+'T3 NSA'!F118</f>
        <v>0</v>
      </c>
      <c r="G118" s="708">
        <f>'T3 ANSP HungaroControl'!G118+'T3 NSA'!G118</f>
        <v>0</v>
      </c>
      <c r="H118" s="708">
        <f>'T3 ANSP HungaroControl'!H118+'T3 NSA'!H118</f>
        <v>0</v>
      </c>
      <c r="I118" s="720">
        <f>'T3 ANSP HungaroControl'!I118+'T3 NSA'!I118</f>
        <v>0</v>
      </c>
      <c r="J118" s="715">
        <f>'T3 ANSP HungaroControl'!J118+'T3 NSA'!J118</f>
        <v>0</v>
      </c>
      <c r="L118" s="1138"/>
    </row>
    <row r="119" spans="1:12" ht="12" hidden="1" customHeight="1">
      <c r="A119" s="1153" t="s">
        <v>254</v>
      </c>
      <c r="B119" s="1135"/>
      <c r="C119" s="1140" t="s">
        <v>352</v>
      </c>
      <c r="D119" s="1075">
        <f>'T3 ANSP HungaroControl'!D119+'T3 NSA'!D119</f>
        <v>0</v>
      </c>
      <c r="E119" s="1076">
        <f>'T3 ANSP HungaroControl'!E119+'T3 NSA'!E119</f>
        <v>0</v>
      </c>
      <c r="F119" s="1077">
        <f>'T3 ANSP HungaroControl'!F119+'T3 NSA'!F119</f>
        <v>0</v>
      </c>
      <c r="G119" s="1077">
        <f>'T3 ANSP HungaroControl'!G119+'T3 NSA'!G119</f>
        <v>0</v>
      </c>
      <c r="H119" s="1077">
        <f>'T3 ANSP HungaroControl'!H119+'T3 NSA'!H119</f>
        <v>0</v>
      </c>
      <c r="I119" s="1078">
        <f>'T3 ANSP HungaroControl'!I119+'T3 NSA'!I119</f>
        <v>0</v>
      </c>
      <c r="J119" s="1075">
        <f>'T3 ANSP HungaroControl'!J119+'T3 NSA'!J119</f>
        <v>0</v>
      </c>
      <c r="L119" s="1138"/>
    </row>
    <row r="120" spans="1:12" ht="12" hidden="1" customHeight="1">
      <c r="A120" s="1153">
        <v>2020</v>
      </c>
      <c r="B120" s="1135"/>
      <c r="C120" s="1137" t="s">
        <v>353</v>
      </c>
      <c r="D120" s="1098">
        <f>'T3 ANSP HungaroControl'!D120+'T3 NSA'!D120</f>
        <v>-16003.526</v>
      </c>
      <c r="E120" s="704">
        <f>'T3 ANSP HungaroControl'!E120+'T3 NSA'!E120</f>
        <v>-16003.526</v>
      </c>
      <c r="F120" s="719">
        <f>'T3 ANSP HungaroControl'!F120+'T3 NSA'!F120</f>
        <v>0</v>
      </c>
      <c r="G120" s="719">
        <f>'T3 ANSP HungaroControl'!G120+'T3 NSA'!G120</f>
        <v>0</v>
      </c>
      <c r="H120" s="719">
        <f>'T3 ANSP HungaroControl'!H120+'T3 NSA'!H120</f>
        <v>0</v>
      </c>
      <c r="I120" s="1119">
        <f>'T3 ANSP HungaroControl'!I120+'T3 NSA'!I120</f>
        <v>0</v>
      </c>
      <c r="J120" s="1040">
        <f>'T3 ANSP HungaroControl'!J120+'T3 NSA'!J120</f>
        <v>0</v>
      </c>
      <c r="L120" s="1138"/>
    </row>
    <row r="121" spans="1:12" ht="12" hidden="1" customHeight="1">
      <c r="A121" s="1153">
        <v>2021</v>
      </c>
      <c r="B121" s="1135"/>
      <c r="C121" s="1139" t="s">
        <v>354</v>
      </c>
      <c r="D121" s="1099">
        <f>'T3 ANSP HungaroControl'!D121+'T3 NSA'!D121</f>
        <v>0</v>
      </c>
      <c r="E121" s="718">
        <f>'T3 ANSP HungaroControl'!E121+'T3 NSA'!E121</f>
        <v>0</v>
      </c>
      <c r="F121" s="708">
        <f>'T3 ANSP HungaroControl'!F121+'T3 NSA'!F121</f>
        <v>0</v>
      </c>
      <c r="G121" s="708">
        <f>'T3 ANSP HungaroControl'!G121+'T3 NSA'!G121</f>
        <v>0</v>
      </c>
      <c r="H121" s="708">
        <f>'T3 ANSP HungaroControl'!H121+'T3 NSA'!H121</f>
        <v>0</v>
      </c>
      <c r="I121" s="720">
        <f>'T3 ANSP HungaroControl'!I121+'T3 NSA'!I121</f>
        <v>0</v>
      </c>
      <c r="J121" s="715">
        <f>'T3 ANSP HungaroControl'!J121+'T3 NSA'!J121</f>
        <v>0</v>
      </c>
      <c r="L121" s="1138"/>
    </row>
    <row r="122" spans="1:12" ht="12" hidden="1" customHeight="1">
      <c r="A122" s="1153">
        <v>2022</v>
      </c>
      <c r="B122" s="1135"/>
      <c r="C122" s="1139" t="s">
        <v>355</v>
      </c>
      <c r="D122" s="1099">
        <f>'T3 ANSP HungaroControl'!D122+'T3 NSA'!D122</f>
        <v>0</v>
      </c>
      <c r="E122" s="718">
        <f>'T3 ANSP HungaroControl'!E122+'T3 NSA'!E122</f>
        <v>0</v>
      </c>
      <c r="F122" s="709">
        <f>'T3 ANSP HungaroControl'!F122+'T3 NSA'!F122</f>
        <v>0</v>
      </c>
      <c r="G122" s="708">
        <f>'T3 ANSP HungaroControl'!G122+'T3 NSA'!G122</f>
        <v>0</v>
      </c>
      <c r="H122" s="708">
        <f>'T3 ANSP HungaroControl'!H122+'T3 NSA'!H122</f>
        <v>0</v>
      </c>
      <c r="I122" s="720">
        <f>'T3 ANSP HungaroControl'!I122+'T3 NSA'!I122</f>
        <v>0</v>
      </c>
      <c r="J122" s="715">
        <f>'T3 ANSP HungaroControl'!J122+'T3 NSA'!J122</f>
        <v>0</v>
      </c>
      <c r="L122" s="1138"/>
    </row>
    <row r="123" spans="1:12" ht="12" hidden="1" customHeight="1">
      <c r="A123" s="1153">
        <v>2023</v>
      </c>
      <c r="B123" s="1135"/>
      <c r="C123" s="1139" t="s">
        <v>356</v>
      </c>
      <c r="D123" s="1099">
        <f>'T3 ANSP HungaroControl'!D123+'T3 NSA'!D123</f>
        <v>0</v>
      </c>
      <c r="E123" s="718">
        <f>'T3 ANSP HungaroControl'!E123+'T3 NSA'!E123</f>
        <v>0</v>
      </c>
      <c r="F123" s="709">
        <f>'T3 ANSP HungaroControl'!F123+'T3 NSA'!F123</f>
        <v>0</v>
      </c>
      <c r="G123" s="709">
        <f>'T3 ANSP HungaroControl'!G123+'T3 NSA'!G123</f>
        <v>0</v>
      </c>
      <c r="H123" s="708">
        <f>'T3 ANSP HungaroControl'!H123+'T3 NSA'!H123</f>
        <v>0</v>
      </c>
      <c r="I123" s="720">
        <f>'T3 ANSP HungaroControl'!I123+'T3 NSA'!I123</f>
        <v>0</v>
      </c>
      <c r="J123" s="715">
        <f>'T3 ANSP HungaroControl'!J123+'T3 NSA'!J123</f>
        <v>0</v>
      </c>
      <c r="L123" s="1138"/>
    </row>
    <row r="124" spans="1:12" ht="12" hidden="1" customHeight="1">
      <c r="A124" s="1153">
        <v>2024</v>
      </c>
      <c r="B124" s="1135"/>
      <c r="C124" s="1141" t="s">
        <v>357</v>
      </c>
      <c r="D124" s="1100">
        <f>'T3 ANSP HungaroControl'!D124+'T3 NSA'!D124</f>
        <v>0</v>
      </c>
      <c r="E124" s="721">
        <f>'T3 ANSP HungaroControl'!E124+'T3 NSA'!E124</f>
        <v>0</v>
      </c>
      <c r="F124" s="722">
        <f>'T3 ANSP HungaroControl'!F124+'T3 NSA'!F124</f>
        <v>0</v>
      </c>
      <c r="G124" s="722">
        <f>'T3 ANSP HungaroControl'!G124+'T3 NSA'!G124</f>
        <v>0</v>
      </c>
      <c r="H124" s="722">
        <f>'T3 ANSP HungaroControl'!H124+'T3 NSA'!H124</f>
        <v>0</v>
      </c>
      <c r="I124" s="1044">
        <f>'T3 ANSP HungaroControl'!I124+'T3 NSA'!I124</f>
        <v>0</v>
      </c>
      <c r="J124" s="1045">
        <f>'T3 ANSP HungaroControl'!J124+'T3 NSA'!J124</f>
        <v>0</v>
      </c>
      <c r="L124" s="1138"/>
    </row>
    <row r="125" spans="1:12" ht="12" hidden="1" customHeight="1">
      <c r="A125" s="1153" t="s">
        <v>261</v>
      </c>
      <c r="B125" s="1135"/>
      <c r="C125" s="1142" t="s">
        <v>358</v>
      </c>
      <c r="D125" s="1046">
        <f>'T3 ANSP HungaroControl'!D125+'T3 NSA'!D125</f>
        <v>-16003.526</v>
      </c>
      <c r="E125" s="1047">
        <f>'T3 ANSP HungaroControl'!E125+'T3 NSA'!E125</f>
        <v>-16003.526</v>
      </c>
      <c r="F125" s="1048">
        <f>'T3 ANSP HungaroControl'!F125+'T3 NSA'!F125</f>
        <v>0</v>
      </c>
      <c r="G125" s="1048">
        <f>'T3 ANSP HungaroControl'!G125+'T3 NSA'!G125</f>
        <v>0</v>
      </c>
      <c r="H125" s="1048">
        <f>'T3 ANSP HungaroControl'!H125+'T3 NSA'!H125</f>
        <v>0</v>
      </c>
      <c r="I125" s="1049">
        <f>'T3 ANSP HungaroControl'!I125+'T3 NSA'!I125</f>
        <v>0</v>
      </c>
      <c r="J125" s="1046">
        <f>'T3 ANSP HungaroControl'!J125+'T3 NSA'!J125</f>
        <v>0</v>
      </c>
      <c r="L125" s="1138"/>
    </row>
    <row r="126" spans="1:12" ht="4.1500000000000004" hidden="1" customHeight="1">
      <c r="A126" s="1154"/>
      <c r="B126" s="1135"/>
      <c r="F126" s="1121"/>
      <c r="L126" s="1138"/>
    </row>
    <row r="127" spans="1:12" ht="12" customHeight="1">
      <c r="A127" s="1153">
        <v>2017</v>
      </c>
      <c r="B127" s="1135"/>
      <c r="C127" s="1137" t="s">
        <v>359</v>
      </c>
      <c r="D127" s="1040">
        <f>'T3 ANSP HungaroControl'!D127+'T3 NSA'!D127</f>
        <v>0</v>
      </c>
      <c r="E127" s="704">
        <f>'T3 ANSP HungaroControl'!E127+'T3 NSA'!E127</f>
        <v>0</v>
      </c>
      <c r="F127" s="719">
        <f>'T3 ANSP HungaroControl'!F127+'T3 NSA'!F127</f>
        <v>0</v>
      </c>
      <c r="G127" s="719">
        <f>'T3 ANSP HungaroControl'!G127+'T3 NSA'!G127</f>
        <v>0</v>
      </c>
      <c r="H127" s="719">
        <f>'T3 ANSP HungaroControl'!H127+'T3 NSA'!H127</f>
        <v>0</v>
      </c>
      <c r="I127" s="1119">
        <f>'T3 ANSP HungaroControl'!I127+'T3 NSA'!I127</f>
        <v>0</v>
      </c>
      <c r="J127" s="1040">
        <f>'T3 ANSP HungaroControl'!J127+'T3 NSA'!J127</f>
        <v>0</v>
      </c>
      <c r="L127" s="1138"/>
    </row>
    <row r="128" spans="1:12" ht="12" customHeight="1">
      <c r="A128" s="1153">
        <v>2018</v>
      </c>
      <c r="B128" s="1135"/>
      <c r="C128" s="1141" t="s">
        <v>360</v>
      </c>
      <c r="D128" s="1045">
        <f>'T3 ANSP HungaroControl'!D128+'T3 NSA'!D128</f>
        <v>0</v>
      </c>
      <c r="E128" s="1157">
        <f>'T3 ANSP HungaroControl'!E128+'T3 NSA'!E128</f>
        <v>0</v>
      </c>
      <c r="F128" s="1120">
        <f>'T3 ANSP HungaroControl'!F128+'T3 NSA'!F128</f>
        <v>0</v>
      </c>
      <c r="G128" s="1120">
        <f>'T3 ANSP HungaroControl'!G128+'T3 NSA'!G128</f>
        <v>0</v>
      </c>
      <c r="H128" s="1120">
        <f>'T3 ANSP HungaroControl'!H128+'T3 NSA'!H128</f>
        <v>0</v>
      </c>
      <c r="I128" s="1044">
        <f>'T3 ANSP HungaroControl'!I128+'T3 NSA'!I128</f>
        <v>0</v>
      </c>
      <c r="J128" s="1045">
        <f>'T3 ANSP HungaroControl'!J128+'T3 NSA'!J128</f>
        <v>0</v>
      </c>
      <c r="L128" s="1138"/>
    </row>
    <row r="129" spans="1:12" ht="12" hidden="1" customHeight="1">
      <c r="A129" s="1153">
        <v>2019</v>
      </c>
      <c r="B129" s="1135"/>
      <c r="C129" s="1139" t="s">
        <v>361</v>
      </c>
      <c r="D129" s="715">
        <f>'T3 ANSP HungaroControl'!D129+'T3 NSA'!D129</f>
        <v>0</v>
      </c>
      <c r="E129" s="1042">
        <f>'T3 ANSP HungaroControl'!E129+'T3 NSA'!E129</f>
        <v>0</v>
      </c>
      <c r="F129" s="708">
        <f>'T3 ANSP HungaroControl'!F129+'T3 NSA'!F129</f>
        <v>0</v>
      </c>
      <c r="G129" s="708">
        <f>'T3 ANSP HungaroControl'!G129+'T3 NSA'!G129</f>
        <v>0</v>
      </c>
      <c r="H129" s="708">
        <f>'T3 ANSP HungaroControl'!H129+'T3 NSA'!H129</f>
        <v>0</v>
      </c>
      <c r="I129" s="720">
        <f>'T3 ANSP HungaroControl'!I129+'T3 NSA'!I129</f>
        <v>0</v>
      </c>
      <c r="J129" s="715">
        <f>'T3 ANSP HungaroControl'!J129+'T3 NSA'!J129</f>
        <v>0</v>
      </c>
      <c r="L129" s="1138"/>
    </row>
    <row r="130" spans="1:12" ht="12" hidden="1" customHeight="1">
      <c r="A130" s="1153" t="s">
        <v>254</v>
      </c>
      <c r="B130" s="1135"/>
      <c r="C130" s="1140" t="s">
        <v>362</v>
      </c>
      <c r="D130" s="1075">
        <f>'T3 ANSP HungaroControl'!D130+'T3 NSA'!D130</f>
        <v>0</v>
      </c>
      <c r="E130" s="1076">
        <f>'T3 ANSP HungaroControl'!E130+'T3 NSA'!E130</f>
        <v>0</v>
      </c>
      <c r="F130" s="1077">
        <f>'T3 ANSP HungaroControl'!F130+'T3 NSA'!F130</f>
        <v>0</v>
      </c>
      <c r="G130" s="1077">
        <f>'T3 ANSP HungaroControl'!G130+'T3 NSA'!G130</f>
        <v>0</v>
      </c>
      <c r="H130" s="1077">
        <f>'T3 ANSP HungaroControl'!H130+'T3 NSA'!H130</f>
        <v>0</v>
      </c>
      <c r="I130" s="1078">
        <f>'T3 ANSP HungaroControl'!I130+'T3 NSA'!I130</f>
        <v>0</v>
      </c>
      <c r="J130" s="1075">
        <f>'T3 ANSP HungaroControl'!J130+'T3 NSA'!J130</f>
        <v>0</v>
      </c>
      <c r="L130" s="1138"/>
    </row>
    <row r="131" spans="1:12" s="1143" customFormat="1" hidden="1">
      <c r="A131" s="1153">
        <v>2020</v>
      </c>
      <c r="B131" s="1135"/>
      <c r="C131" s="1137" t="s">
        <v>363</v>
      </c>
      <c r="D131" s="1098">
        <f>'T3 ANSP HungaroControl'!D131+'T3 NSA'!D131</f>
        <v>0</v>
      </c>
      <c r="E131" s="704">
        <f>'T3 ANSP HungaroControl'!E131+'T3 NSA'!E131</f>
        <v>0</v>
      </c>
      <c r="F131" s="719">
        <f>'T3 ANSP HungaroControl'!F131+'T3 NSA'!F131</f>
        <v>0</v>
      </c>
      <c r="G131" s="719">
        <f>'T3 ANSP HungaroControl'!G131+'T3 NSA'!G131</f>
        <v>0</v>
      </c>
      <c r="H131" s="719">
        <f>'T3 ANSP HungaroControl'!H131+'T3 NSA'!H131</f>
        <v>0</v>
      </c>
      <c r="I131" s="1119">
        <f>'T3 ANSP HungaroControl'!I131+'T3 NSA'!I131</f>
        <v>0</v>
      </c>
      <c r="J131" s="1040">
        <f>'T3 ANSP HungaroControl'!J131+'T3 NSA'!J131</f>
        <v>0</v>
      </c>
      <c r="L131" s="1138"/>
    </row>
    <row r="132" spans="1:12" ht="12" hidden="1" customHeight="1">
      <c r="A132" s="1153">
        <v>2021</v>
      </c>
      <c r="B132" s="1135"/>
      <c r="C132" s="1139" t="s">
        <v>364</v>
      </c>
      <c r="D132" s="1099">
        <f>'T3 ANSP HungaroControl'!D132+'T3 NSA'!D132</f>
        <v>0</v>
      </c>
      <c r="E132" s="718">
        <f>'T3 ANSP HungaroControl'!E132+'T3 NSA'!E132</f>
        <v>0</v>
      </c>
      <c r="F132" s="708">
        <f>'T3 ANSP HungaroControl'!F132+'T3 NSA'!F132</f>
        <v>0</v>
      </c>
      <c r="G132" s="708">
        <f>'T3 ANSP HungaroControl'!G132+'T3 NSA'!G132</f>
        <v>0</v>
      </c>
      <c r="H132" s="708">
        <f>'T3 ANSP HungaroControl'!H132+'T3 NSA'!H132</f>
        <v>0</v>
      </c>
      <c r="I132" s="720">
        <f>'T3 ANSP HungaroControl'!I132+'T3 NSA'!I132</f>
        <v>0</v>
      </c>
      <c r="J132" s="715">
        <f>'T3 ANSP HungaroControl'!J132+'T3 NSA'!J132</f>
        <v>0</v>
      </c>
      <c r="L132" s="1138"/>
    </row>
    <row r="133" spans="1:12" ht="12" hidden="1" customHeight="1">
      <c r="A133" s="1153">
        <v>2022</v>
      </c>
      <c r="B133" s="1135"/>
      <c r="C133" s="1139" t="s">
        <v>365</v>
      </c>
      <c r="D133" s="1099">
        <f>'T3 ANSP HungaroControl'!D133+'T3 NSA'!D133</f>
        <v>0</v>
      </c>
      <c r="E133" s="718">
        <f>'T3 ANSP HungaroControl'!E133+'T3 NSA'!E133</f>
        <v>0</v>
      </c>
      <c r="F133" s="709">
        <f>'T3 ANSP HungaroControl'!F133+'T3 NSA'!F133</f>
        <v>0</v>
      </c>
      <c r="G133" s="708">
        <f>'T3 ANSP HungaroControl'!G133+'T3 NSA'!G133</f>
        <v>0</v>
      </c>
      <c r="H133" s="708">
        <f>'T3 ANSP HungaroControl'!H133+'T3 NSA'!H133</f>
        <v>0</v>
      </c>
      <c r="I133" s="720">
        <f>'T3 ANSP HungaroControl'!I133+'T3 NSA'!I133</f>
        <v>0</v>
      </c>
      <c r="J133" s="715">
        <f>'T3 ANSP HungaroControl'!J133+'T3 NSA'!J133</f>
        <v>0</v>
      </c>
      <c r="L133" s="1138"/>
    </row>
    <row r="134" spans="1:12" ht="12" hidden="1" customHeight="1">
      <c r="A134" s="1153">
        <v>2023</v>
      </c>
      <c r="B134" s="1135"/>
      <c r="C134" s="1139" t="s">
        <v>366</v>
      </c>
      <c r="D134" s="1099">
        <f>'T3 ANSP HungaroControl'!D134+'T3 NSA'!D134</f>
        <v>0</v>
      </c>
      <c r="E134" s="718">
        <f>'T3 ANSP HungaroControl'!E134+'T3 NSA'!E134</f>
        <v>0</v>
      </c>
      <c r="F134" s="709">
        <f>'T3 ANSP HungaroControl'!F134+'T3 NSA'!F134</f>
        <v>0</v>
      </c>
      <c r="G134" s="709">
        <f>'T3 ANSP HungaroControl'!G134+'T3 NSA'!G134</f>
        <v>0</v>
      </c>
      <c r="H134" s="708">
        <f>'T3 ANSP HungaroControl'!H134+'T3 NSA'!H134</f>
        <v>0</v>
      </c>
      <c r="I134" s="720">
        <f>'T3 ANSP HungaroControl'!I134+'T3 NSA'!I134</f>
        <v>0</v>
      </c>
      <c r="J134" s="715">
        <f>'T3 ANSP HungaroControl'!J134+'T3 NSA'!J134</f>
        <v>0</v>
      </c>
      <c r="L134" s="1138"/>
    </row>
    <row r="135" spans="1:12" ht="12" hidden="1" customHeight="1">
      <c r="A135" s="1153">
        <v>2024</v>
      </c>
      <c r="B135" s="1135"/>
      <c r="C135" s="1141" t="s">
        <v>367</v>
      </c>
      <c r="D135" s="1100">
        <f>'T3 ANSP HungaroControl'!D135+'T3 NSA'!D135</f>
        <v>0</v>
      </c>
      <c r="E135" s="721">
        <f>'T3 ANSP HungaroControl'!E135+'T3 NSA'!E135</f>
        <v>0</v>
      </c>
      <c r="F135" s="722">
        <f>'T3 ANSP HungaroControl'!F135+'T3 NSA'!F135</f>
        <v>0</v>
      </c>
      <c r="G135" s="722">
        <f>'T3 ANSP HungaroControl'!G135+'T3 NSA'!G135</f>
        <v>0</v>
      </c>
      <c r="H135" s="722">
        <f>'T3 ANSP HungaroControl'!H135+'T3 NSA'!H135</f>
        <v>0</v>
      </c>
      <c r="I135" s="1044">
        <f>'T3 ANSP HungaroControl'!I135+'T3 NSA'!I135</f>
        <v>0</v>
      </c>
      <c r="J135" s="1045">
        <f>'T3 ANSP HungaroControl'!J135+'T3 NSA'!J135</f>
        <v>0</v>
      </c>
      <c r="L135" s="1138"/>
    </row>
    <row r="136" spans="1:12" ht="12" hidden="1" customHeight="1">
      <c r="A136" s="1153" t="s">
        <v>261</v>
      </c>
      <c r="B136" s="1135"/>
      <c r="C136" s="1142" t="s">
        <v>368</v>
      </c>
      <c r="D136" s="1046">
        <f>'T3 ANSP HungaroControl'!D136+'T3 NSA'!D136</f>
        <v>0</v>
      </c>
      <c r="E136" s="1047">
        <f>'T3 ANSP HungaroControl'!E136+'T3 NSA'!E136</f>
        <v>0</v>
      </c>
      <c r="F136" s="1048">
        <f>'T3 ANSP HungaroControl'!F136+'T3 NSA'!F136</f>
        <v>0</v>
      </c>
      <c r="G136" s="1048">
        <f>'T3 ANSP HungaroControl'!G136+'T3 NSA'!G136</f>
        <v>0</v>
      </c>
      <c r="H136" s="1048">
        <f>'T3 ANSP HungaroControl'!H136+'T3 NSA'!H136</f>
        <v>0</v>
      </c>
      <c r="I136" s="1049">
        <f>'T3 ANSP HungaroControl'!I136+'T3 NSA'!I136</f>
        <v>0</v>
      </c>
      <c r="J136" s="1046">
        <f>'T3 ANSP HungaroControl'!J136+'T3 NSA'!J136</f>
        <v>0</v>
      </c>
      <c r="L136" s="1138"/>
    </row>
    <row r="137" spans="1:12" ht="4.1500000000000004" hidden="1" customHeight="1">
      <c r="A137" s="1154"/>
      <c r="B137" s="1135"/>
      <c r="F137" s="1121"/>
      <c r="L137" s="1138"/>
    </row>
    <row r="138" spans="1:12" ht="12" customHeight="1">
      <c r="A138" s="1153">
        <v>2017</v>
      </c>
      <c r="B138" s="1135"/>
      <c r="C138" s="1137" t="s">
        <v>369</v>
      </c>
      <c r="D138" s="1040">
        <f>'T3 ANSP HungaroControl'!D138+'T3 NSA'!D138</f>
        <v>0</v>
      </c>
      <c r="E138" s="704">
        <f>'T3 ANSP HungaroControl'!E138+'T3 NSA'!E138</f>
        <v>0</v>
      </c>
      <c r="F138" s="719">
        <f>'T3 ANSP HungaroControl'!F138+'T3 NSA'!F138</f>
        <v>0</v>
      </c>
      <c r="G138" s="719">
        <f>'T3 ANSP HungaroControl'!G138+'T3 NSA'!G138</f>
        <v>0</v>
      </c>
      <c r="H138" s="719">
        <f>'T3 ANSP HungaroControl'!H138+'T3 NSA'!H138</f>
        <v>0</v>
      </c>
      <c r="I138" s="1119">
        <f>'T3 ANSP HungaroControl'!I138+'T3 NSA'!I138</f>
        <v>0</v>
      </c>
      <c r="J138" s="1040">
        <f>'T3 ANSP HungaroControl'!J138+'T3 NSA'!J138</f>
        <v>0</v>
      </c>
      <c r="L138" s="1138"/>
    </row>
    <row r="139" spans="1:12" ht="12" customHeight="1">
      <c r="A139" s="1153">
        <v>2018</v>
      </c>
      <c r="B139" s="1135"/>
      <c r="C139" s="1141" t="s">
        <v>370</v>
      </c>
      <c r="D139" s="1045">
        <f>'T3 ANSP HungaroControl'!D139+'T3 NSA'!D139</f>
        <v>0</v>
      </c>
      <c r="E139" s="1157">
        <f>'T3 ANSP HungaroControl'!E139+'T3 NSA'!E139</f>
        <v>0</v>
      </c>
      <c r="F139" s="1120">
        <f>'T3 ANSP HungaroControl'!F139+'T3 NSA'!F139</f>
        <v>0</v>
      </c>
      <c r="G139" s="1120">
        <f>'T3 ANSP HungaroControl'!G139+'T3 NSA'!G139</f>
        <v>0</v>
      </c>
      <c r="H139" s="1120">
        <f>'T3 ANSP HungaroControl'!H139+'T3 NSA'!H139</f>
        <v>0</v>
      </c>
      <c r="I139" s="1044">
        <f>'T3 ANSP HungaroControl'!I139+'T3 NSA'!I139</f>
        <v>0</v>
      </c>
      <c r="J139" s="1045">
        <f>'T3 ANSP HungaroControl'!J139+'T3 NSA'!J139</f>
        <v>0</v>
      </c>
      <c r="L139" s="1138"/>
    </row>
    <row r="140" spans="1:12" ht="12" hidden="1" customHeight="1">
      <c r="A140" s="1153">
        <v>2019</v>
      </c>
      <c r="B140" s="1135"/>
      <c r="C140" s="1139" t="s">
        <v>371</v>
      </c>
      <c r="D140" s="715">
        <f>'T3 ANSP HungaroControl'!D140+'T3 NSA'!D140</f>
        <v>0</v>
      </c>
      <c r="E140" s="1042">
        <f>'T3 ANSP HungaroControl'!E140+'T3 NSA'!E140</f>
        <v>0</v>
      </c>
      <c r="F140" s="708">
        <f>'T3 ANSP HungaroControl'!F140+'T3 NSA'!F140</f>
        <v>0</v>
      </c>
      <c r="G140" s="708">
        <f>'T3 ANSP HungaroControl'!G140+'T3 NSA'!G140</f>
        <v>0</v>
      </c>
      <c r="H140" s="708">
        <f>'T3 ANSP HungaroControl'!H140+'T3 NSA'!H140</f>
        <v>0</v>
      </c>
      <c r="I140" s="720">
        <f>'T3 ANSP HungaroControl'!I140+'T3 NSA'!I140</f>
        <v>0</v>
      </c>
      <c r="J140" s="715">
        <f>'T3 ANSP HungaroControl'!J140+'T3 NSA'!J140</f>
        <v>0</v>
      </c>
      <c r="L140" s="1138"/>
    </row>
    <row r="141" spans="1:12" ht="12" hidden="1" customHeight="1">
      <c r="A141" s="1153" t="s">
        <v>254</v>
      </c>
      <c r="B141" s="1135"/>
      <c r="C141" s="1140" t="s">
        <v>372</v>
      </c>
      <c r="D141" s="1075">
        <f>'T3 ANSP HungaroControl'!D141+'T3 NSA'!D141</f>
        <v>0</v>
      </c>
      <c r="E141" s="1076">
        <f>'T3 ANSP HungaroControl'!E141+'T3 NSA'!E141</f>
        <v>0</v>
      </c>
      <c r="F141" s="1077">
        <f>'T3 ANSP HungaroControl'!F141+'T3 NSA'!F141</f>
        <v>0</v>
      </c>
      <c r="G141" s="1077">
        <f>'T3 ANSP HungaroControl'!G141+'T3 NSA'!G141</f>
        <v>0</v>
      </c>
      <c r="H141" s="1077">
        <f>'T3 ANSP HungaroControl'!H141+'T3 NSA'!H141</f>
        <v>0</v>
      </c>
      <c r="I141" s="1078">
        <f>'T3 ANSP HungaroControl'!I141+'T3 NSA'!I141</f>
        <v>0</v>
      </c>
      <c r="J141" s="1075">
        <f>'T3 ANSP HungaroControl'!J141+'T3 NSA'!J141</f>
        <v>0</v>
      </c>
      <c r="L141" s="1138"/>
    </row>
    <row r="142" spans="1:12" s="1143" customFormat="1" hidden="1">
      <c r="A142" s="1153">
        <v>2020</v>
      </c>
      <c r="B142" s="1135"/>
      <c r="C142" s="1137" t="s">
        <v>373</v>
      </c>
      <c r="D142" s="1098">
        <f>'T3 ANSP HungaroControl'!D142+'T3 NSA'!D142</f>
        <v>19338.169299468485</v>
      </c>
      <c r="E142" s="704">
        <f>'T3 ANSP HungaroControl'!E142+'T3 NSA'!E142</f>
        <v>19338.169299468485</v>
      </c>
      <c r="F142" s="719">
        <f>'T3 ANSP HungaroControl'!F142+'T3 NSA'!F142</f>
        <v>0</v>
      </c>
      <c r="G142" s="719">
        <f>'T3 ANSP HungaroControl'!G142+'T3 NSA'!G142</f>
        <v>0</v>
      </c>
      <c r="H142" s="705">
        <f>'T3 ANSP HungaroControl'!H142+'T3 NSA'!H142</f>
        <v>0</v>
      </c>
      <c r="I142" s="706">
        <f>'T3 ANSP HungaroControl'!I142+'T3 NSA'!I142</f>
        <v>0</v>
      </c>
      <c r="J142" s="707">
        <f>'T3 ANSP HungaroControl'!J142+'T3 NSA'!J142</f>
        <v>0</v>
      </c>
      <c r="L142" s="1138"/>
    </row>
    <row r="143" spans="1:12" ht="12" hidden="1" customHeight="1">
      <c r="A143" s="1153">
        <v>2021</v>
      </c>
      <c r="B143" s="1135"/>
      <c r="C143" s="1139" t="s">
        <v>374</v>
      </c>
      <c r="D143" s="1099">
        <f>'T3 ANSP HungaroControl'!D143+'T3 NSA'!D143</f>
        <v>0</v>
      </c>
      <c r="E143" s="718">
        <f>'T3 ANSP HungaroControl'!E143+'T3 NSA'!E143</f>
        <v>0</v>
      </c>
      <c r="F143" s="708">
        <f>'T3 ANSP HungaroControl'!F143+'T3 NSA'!F143</f>
        <v>0</v>
      </c>
      <c r="G143" s="708">
        <f>'T3 ANSP HungaroControl'!G143+'T3 NSA'!G143</f>
        <v>0</v>
      </c>
      <c r="H143" s="708">
        <f>'T3 ANSP HungaroControl'!H143+'T3 NSA'!H143</f>
        <v>0</v>
      </c>
      <c r="I143" s="710">
        <f>'T3 ANSP HungaroControl'!I143+'T3 NSA'!I143</f>
        <v>0</v>
      </c>
      <c r="J143" s="711">
        <f>'T3 ANSP HungaroControl'!J143+'T3 NSA'!J143</f>
        <v>0</v>
      </c>
      <c r="L143" s="1138"/>
    </row>
    <row r="144" spans="1:12" ht="12" hidden="1" customHeight="1">
      <c r="A144" s="1153">
        <v>2022</v>
      </c>
      <c r="B144" s="1135"/>
      <c r="C144" s="1139" t="s">
        <v>375</v>
      </c>
      <c r="D144" s="1099">
        <f>'T3 ANSP HungaroControl'!D144+'T3 NSA'!D144</f>
        <v>0</v>
      </c>
      <c r="E144" s="718">
        <f>'T3 ANSP HungaroControl'!E144+'T3 NSA'!E144</f>
        <v>0</v>
      </c>
      <c r="F144" s="709">
        <f>'T3 ANSP HungaroControl'!F144+'T3 NSA'!F144</f>
        <v>0</v>
      </c>
      <c r="G144" s="708">
        <f>'T3 ANSP HungaroControl'!G144+'T3 NSA'!G144</f>
        <v>0</v>
      </c>
      <c r="H144" s="708">
        <f>'T3 ANSP HungaroControl'!H144+'T3 NSA'!H144</f>
        <v>0</v>
      </c>
      <c r="I144" s="708">
        <f>'T3 ANSP HungaroControl'!I144+'T3 NSA'!I144</f>
        <v>0</v>
      </c>
      <c r="J144" s="711">
        <f>'T3 ANSP HungaroControl'!J144+'T3 NSA'!J144</f>
        <v>0</v>
      </c>
      <c r="L144" s="1138"/>
    </row>
    <row r="145" spans="1:12" ht="12" hidden="1" customHeight="1">
      <c r="A145" s="1153">
        <v>2023</v>
      </c>
      <c r="B145" s="1135"/>
      <c r="C145" s="1139" t="s">
        <v>376</v>
      </c>
      <c r="D145" s="1099">
        <f>'T3 ANSP HungaroControl'!D145+'T3 NSA'!D145</f>
        <v>0</v>
      </c>
      <c r="E145" s="718">
        <f>'T3 ANSP HungaroControl'!E145+'T3 NSA'!E145</f>
        <v>0</v>
      </c>
      <c r="F145" s="709">
        <f>'T3 ANSP HungaroControl'!F145+'T3 NSA'!F145</f>
        <v>0</v>
      </c>
      <c r="G145" s="709">
        <f>'T3 ANSP HungaroControl'!G145+'T3 NSA'!G145</f>
        <v>0</v>
      </c>
      <c r="H145" s="708">
        <f>'T3 ANSP HungaroControl'!H145+'T3 NSA'!H145</f>
        <v>0</v>
      </c>
      <c r="I145" s="708">
        <f>'T3 ANSP HungaroControl'!I145+'T3 NSA'!I145</f>
        <v>0</v>
      </c>
      <c r="J145" s="715">
        <f>'T3 ANSP HungaroControl'!J145+'T3 NSA'!J145</f>
        <v>0</v>
      </c>
      <c r="L145" s="1138"/>
    </row>
    <row r="146" spans="1:12" ht="12" hidden="1" customHeight="1">
      <c r="A146" s="1153">
        <v>2024</v>
      </c>
      <c r="B146" s="1135"/>
      <c r="C146" s="1141" t="s">
        <v>377</v>
      </c>
      <c r="D146" s="1100">
        <f>'T3 ANSP HungaroControl'!D146+'T3 NSA'!D146</f>
        <v>0</v>
      </c>
      <c r="E146" s="721">
        <f>'T3 ANSP HungaroControl'!E146+'T3 NSA'!E146</f>
        <v>0</v>
      </c>
      <c r="F146" s="722">
        <f>'T3 ANSP HungaroControl'!F146+'T3 NSA'!F146</f>
        <v>0</v>
      </c>
      <c r="G146" s="722">
        <f>'T3 ANSP HungaroControl'!G146+'T3 NSA'!G146</f>
        <v>0</v>
      </c>
      <c r="H146" s="722">
        <f>'T3 ANSP HungaroControl'!H146+'T3 NSA'!H146</f>
        <v>0</v>
      </c>
      <c r="I146" s="1120">
        <f>'T3 ANSP HungaroControl'!I146+'T3 NSA'!I146</f>
        <v>0</v>
      </c>
      <c r="J146" s="1045">
        <f>'T3 ANSP HungaroControl'!J146+'T3 NSA'!J146</f>
        <v>0</v>
      </c>
      <c r="L146" s="1138"/>
    </row>
    <row r="147" spans="1:12" ht="12" hidden="1" customHeight="1">
      <c r="A147" s="1153" t="s">
        <v>261</v>
      </c>
      <c r="B147" s="1135"/>
      <c r="C147" s="1142" t="s">
        <v>378</v>
      </c>
      <c r="D147" s="1046">
        <f>'T3 ANSP HungaroControl'!D147+'T3 NSA'!D147</f>
        <v>19338.169299468485</v>
      </c>
      <c r="E147" s="1047">
        <f>'T3 ANSP HungaroControl'!E147+'T3 NSA'!E147</f>
        <v>19338.169299468485</v>
      </c>
      <c r="F147" s="1048">
        <f>'T3 ANSP HungaroControl'!F147+'T3 NSA'!F147</f>
        <v>0</v>
      </c>
      <c r="G147" s="1048">
        <f>'T3 ANSP HungaroControl'!G147+'T3 NSA'!G147</f>
        <v>0</v>
      </c>
      <c r="H147" s="1048">
        <f>'T3 ANSP HungaroControl'!H147+'T3 NSA'!H147</f>
        <v>0</v>
      </c>
      <c r="I147" s="1049">
        <f>'T3 ANSP HungaroControl'!I147+'T3 NSA'!I147</f>
        <v>0</v>
      </c>
      <c r="J147" s="1046">
        <f>'T3 ANSP HungaroControl'!J147+'T3 NSA'!J147</f>
        <v>0</v>
      </c>
      <c r="L147" s="1138"/>
    </row>
    <row r="148" spans="1:12" ht="4.1500000000000004" hidden="1" customHeight="1">
      <c r="A148" s="1154"/>
      <c r="B148" s="1135"/>
      <c r="F148" s="1121"/>
      <c r="L148" s="1138"/>
    </row>
    <row r="149" spans="1:12" ht="12" customHeight="1">
      <c r="A149" s="1153">
        <v>2017</v>
      </c>
      <c r="B149" s="1135"/>
      <c r="C149" s="1137" t="s">
        <v>379</v>
      </c>
      <c r="D149" s="1040">
        <f>'T3 ANSP HungaroControl'!D149+'T3 NSA'!D149</f>
        <v>0</v>
      </c>
      <c r="E149" s="704">
        <f>'T3 ANSP HungaroControl'!E149+'T3 NSA'!E149</f>
        <v>0</v>
      </c>
      <c r="F149" s="719">
        <f>'T3 ANSP HungaroControl'!F149+'T3 NSA'!F149</f>
        <v>0</v>
      </c>
      <c r="G149" s="719">
        <f>'T3 ANSP HungaroControl'!G149+'T3 NSA'!G149</f>
        <v>0</v>
      </c>
      <c r="H149" s="719">
        <f>'T3 ANSP HungaroControl'!H149+'T3 NSA'!H149</f>
        <v>0</v>
      </c>
      <c r="I149" s="1119">
        <f>'T3 ANSP HungaroControl'!I149+'T3 NSA'!I149</f>
        <v>0</v>
      </c>
      <c r="J149" s="1040">
        <f>'T3 ANSP HungaroControl'!J149+'T3 NSA'!J149</f>
        <v>0</v>
      </c>
      <c r="L149" s="1138"/>
    </row>
    <row r="150" spans="1:12" ht="12" customHeight="1">
      <c r="A150" s="1153">
        <v>2018</v>
      </c>
      <c r="B150" s="1135"/>
      <c r="C150" s="1141" t="s">
        <v>380</v>
      </c>
      <c r="D150" s="1045">
        <f>'T3 ANSP HungaroControl'!D150+'T3 NSA'!D150</f>
        <v>0</v>
      </c>
      <c r="E150" s="1157">
        <f>'T3 ANSP HungaroControl'!E150+'T3 NSA'!E150</f>
        <v>0</v>
      </c>
      <c r="F150" s="1120">
        <f>'T3 ANSP HungaroControl'!F150+'T3 NSA'!F150</f>
        <v>0</v>
      </c>
      <c r="G150" s="1120">
        <f>'T3 ANSP HungaroControl'!G150+'T3 NSA'!G150</f>
        <v>0</v>
      </c>
      <c r="H150" s="1120">
        <f>'T3 ANSP HungaroControl'!H150+'T3 NSA'!H150</f>
        <v>0</v>
      </c>
      <c r="I150" s="1044">
        <f>'T3 ANSP HungaroControl'!I150+'T3 NSA'!I150</f>
        <v>0</v>
      </c>
      <c r="J150" s="1045">
        <f>'T3 ANSP HungaroControl'!J150+'T3 NSA'!J150</f>
        <v>0</v>
      </c>
      <c r="L150" s="1138"/>
    </row>
    <row r="151" spans="1:12" ht="12" hidden="1" customHeight="1">
      <c r="A151" s="1153">
        <v>2019</v>
      </c>
      <c r="B151" s="1135"/>
      <c r="C151" s="1139" t="s">
        <v>381</v>
      </c>
      <c r="D151" s="715">
        <f>'T3 ANSP HungaroControl'!D151+'T3 NSA'!D151</f>
        <v>0</v>
      </c>
      <c r="E151" s="1042">
        <f>'T3 ANSP HungaroControl'!E151+'T3 NSA'!E151</f>
        <v>0</v>
      </c>
      <c r="F151" s="708">
        <f>'T3 ANSP HungaroControl'!F151+'T3 NSA'!F151</f>
        <v>0</v>
      </c>
      <c r="G151" s="708">
        <f>'T3 ANSP HungaroControl'!G151+'T3 NSA'!G151</f>
        <v>0</v>
      </c>
      <c r="H151" s="708">
        <f>'T3 ANSP HungaroControl'!H151+'T3 NSA'!H151</f>
        <v>0</v>
      </c>
      <c r="I151" s="720">
        <f>'T3 ANSP HungaroControl'!I151+'T3 NSA'!I151</f>
        <v>0</v>
      </c>
      <c r="J151" s="715">
        <f>'T3 ANSP HungaroControl'!J151+'T3 NSA'!J151</f>
        <v>0</v>
      </c>
      <c r="L151" s="1138"/>
    </row>
    <row r="152" spans="1:12" ht="12" hidden="1" customHeight="1">
      <c r="A152" s="1153" t="s">
        <v>254</v>
      </c>
      <c r="B152" s="1135"/>
      <c r="C152" s="1140" t="s">
        <v>382</v>
      </c>
      <c r="D152" s="1075">
        <f>'T3 ANSP HungaroControl'!D152+'T3 NSA'!D152</f>
        <v>0</v>
      </c>
      <c r="E152" s="1076">
        <f>'T3 ANSP HungaroControl'!E152+'T3 NSA'!E152</f>
        <v>0</v>
      </c>
      <c r="F152" s="1077">
        <f>'T3 ANSP HungaroControl'!F152+'T3 NSA'!F152</f>
        <v>0</v>
      </c>
      <c r="G152" s="1077">
        <f>'T3 ANSP HungaroControl'!G152+'T3 NSA'!G152</f>
        <v>0</v>
      </c>
      <c r="H152" s="1077">
        <f>'T3 ANSP HungaroControl'!H152+'T3 NSA'!H152</f>
        <v>0</v>
      </c>
      <c r="I152" s="1078">
        <f>'T3 ANSP HungaroControl'!I152+'T3 NSA'!I152</f>
        <v>0</v>
      </c>
      <c r="J152" s="1075">
        <f>'T3 ANSP HungaroControl'!J152+'T3 NSA'!J152</f>
        <v>0</v>
      </c>
      <c r="L152" s="1138"/>
    </row>
    <row r="153" spans="1:12" s="1143" customFormat="1" hidden="1">
      <c r="A153" s="1153">
        <v>2020</v>
      </c>
      <c r="B153" s="1135"/>
      <c r="C153" s="1137" t="s">
        <v>383</v>
      </c>
      <c r="D153" s="1098">
        <f>'T3 ANSP HungaroControl'!D153+'T3 NSA'!D153</f>
        <v>0</v>
      </c>
      <c r="E153" s="704">
        <f>'T3 ANSP HungaroControl'!E153+'T3 NSA'!E153</f>
        <v>0</v>
      </c>
      <c r="F153" s="719">
        <f>'T3 ANSP HungaroControl'!F153+'T3 NSA'!F153</f>
        <v>0</v>
      </c>
      <c r="G153" s="719">
        <f>'T3 ANSP HungaroControl'!G153+'T3 NSA'!G153</f>
        <v>0</v>
      </c>
      <c r="H153" s="705">
        <f>'T3 ANSP HungaroControl'!H153+'T3 NSA'!H153</f>
        <v>0</v>
      </c>
      <c r="I153" s="706">
        <f>'T3 ANSP HungaroControl'!I153+'T3 NSA'!I153</f>
        <v>0</v>
      </c>
      <c r="J153" s="707">
        <f>'T3 ANSP HungaroControl'!J153+'T3 NSA'!J153</f>
        <v>0</v>
      </c>
      <c r="L153" s="1138"/>
    </row>
    <row r="154" spans="1:12" ht="12" hidden="1" customHeight="1">
      <c r="A154" s="1153">
        <v>2021</v>
      </c>
      <c r="B154" s="1135"/>
      <c r="C154" s="1139" t="s">
        <v>384</v>
      </c>
      <c r="D154" s="1099">
        <f>'T3 ANSP HungaroControl'!D154+'T3 NSA'!D154</f>
        <v>0</v>
      </c>
      <c r="E154" s="718">
        <f>'T3 ANSP HungaroControl'!E154+'T3 NSA'!E154</f>
        <v>0</v>
      </c>
      <c r="F154" s="708">
        <f>'T3 ANSP HungaroControl'!F154+'T3 NSA'!F154</f>
        <v>0</v>
      </c>
      <c r="G154" s="708">
        <f>'T3 ANSP HungaroControl'!G154+'T3 NSA'!G154</f>
        <v>0</v>
      </c>
      <c r="H154" s="708">
        <f>'T3 ANSP HungaroControl'!H154+'T3 NSA'!H154</f>
        <v>0</v>
      </c>
      <c r="I154" s="710">
        <f>'T3 ANSP HungaroControl'!I154+'T3 NSA'!I154</f>
        <v>0</v>
      </c>
      <c r="J154" s="711">
        <f>'T3 ANSP HungaroControl'!J154+'T3 NSA'!J154</f>
        <v>0</v>
      </c>
      <c r="L154" s="1138"/>
    </row>
    <row r="155" spans="1:12" ht="12" hidden="1" customHeight="1">
      <c r="A155" s="1153">
        <v>2022</v>
      </c>
      <c r="B155" s="1135"/>
      <c r="C155" s="1139" t="s">
        <v>385</v>
      </c>
      <c r="D155" s="1099">
        <f>'T3 ANSP HungaroControl'!D155+'T3 NSA'!D155</f>
        <v>0</v>
      </c>
      <c r="E155" s="718">
        <f>'T3 ANSP HungaroControl'!E155+'T3 NSA'!E155</f>
        <v>0</v>
      </c>
      <c r="F155" s="709">
        <f>'T3 ANSP HungaroControl'!F155+'T3 NSA'!F155</f>
        <v>0</v>
      </c>
      <c r="G155" s="708">
        <f>'T3 ANSP HungaroControl'!G155+'T3 NSA'!G155</f>
        <v>0</v>
      </c>
      <c r="H155" s="708">
        <f>'T3 ANSP HungaroControl'!H155+'T3 NSA'!H155</f>
        <v>0</v>
      </c>
      <c r="I155" s="708">
        <f>'T3 ANSP HungaroControl'!I155+'T3 NSA'!I155</f>
        <v>0</v>
      </c>
      <c r="J155" s="711">
        <f>'T3 ANSP HungaroControl'!J155+'T3 NSA'!J155</f>
        <v>0</v>
      </c>
      <c r="L155" s="1138"/>
    </row>
    <row r="156" spans="1:12" ht="12" hidden="1" customHeight="1">
      <c r="A156" s="1153">
        <v>2023</v>
      </c>
      <c r="B156" s="1135"/>
      <c r="C156" s="1139" t="s">
        <v>386</v>
      </c>
      <c r="D156" s="1099">
        <f>'T3 ANSP HungaroControl'!D156+'T3 NSA'!D156</f>
        <v>0</v>
      </c>
      <c r="E156" s="718">
        <f>'T3 ANSP HungaroControl'!E156+'T3 NSA'!E156</f>
        <v>0</v>
      </c>
      <c r="F156" s="709">
        <f>'T3 ANSP HungaroControl'!F156+'T3 NSA'!F156</f>
        <v>0</v>
      </c>
      <c r="G156" s="709">
        <f>'T3 ANSP HungaroControl'!G156+'T3 NSA'!G156</f>
        <v>0</v>
      </c>
      <c r="H156" s="708">
        <f>'T3 ANSP HungaroControl'!H156+'T3 NSA'!H156</f>
        <v>0</v>
      </c>
      <c r="I156" s="708">
        <f>'T3 ANSP HungaroControl'!I156+'T3 NSA'!I156</f>
        <v>0</v>
      </c>
      <c r="J156" s="715">
        <f>'T3 ANSP HungaroControl'!J156+'T3 NSA'!J156</f>
        <v>0</v>
      </c>
      <c r="L156" s="1138"/>
    </row>
    <row r="157" spans="1:12" ht="12" hidden="1" customHeight="1">
      <c r="A157" s="1153">
        <v>2024</v>
      </c>
      <c r="B157" s="1135"/>
      <c r="C157" s="1141" t="s">
        <v>387</v>
      </c>
      <c r="D157" s="1100">
        <f>'T3 ANSP HungaroControl'!D157+'T3 NSA'!D157</f>
        <v>0</v>
      </c>
      <c r="E157" s="721">
        <f>'T3 ANSP HungaroControl'!E157+'T3 NSA'!E157</f>
        <v>0</v>
      </c>
      <c r="F157" s="722">
        <f>'T3 ANSP HungaroControl'!F157+'T3 NSA'!F157</f>
        <v>0</v>
      </c>
      <c r="G157" s="722">
        <f>'T3 ANSP HungaroControl'!G157+'T3 NSA'!G157</f>
        <v>0</v>
      </c>
      <c r="H157" s="722">
        <f>'T3 ANSP HungaroControl'!H157+'T3 NSA'!H157</f>
        <v>0</v>
      </c>
      <c r="I157" s="1120">
        <f>'T3 ANSP HungaroControl'!I157+'T3 NSA'!I157</f>
        <v>0</v>
      </c>
      <c r="J157" s="1045">
        <f>'T3 ANSP HungaroControl'!J157+'T3 NSA'!J157</f>
        <v>0</v>
      </c>
      <c r="L157" s="1138"/>
    </row>
    <row r="158" spans="1:12" ht="12" hidden="1" customHeight="1">
      <c r="A158" s="1153" t="s">
        <v>261</v>
      </c>
      <c r="B158" s="1135"/>
      <c r="C158" s="1142" t="s">
        <v>388</v>
      </c>
      <c r="D158" s="1046">
        <f>'T3 ANSP HungaroControl'!D158+'T3 NSA'!D158</f>
        <v>0</v>
      </c>
      <c r="E158" s="1047">
        <f>'T3 ANSP HungaroControl'!E158+'T3 NSA'!E158</f>
        <v>0</v>
      </c>
      <c r="F158" s="1048">
        <f>'T3 ANSP HungaroControl'!F158+'T3 NSA'!F158</f>
        <v>0</v>
      </c>
      <c r="G158" s="1048">
        <f>'T3 ANSP HungaroControl'!G158+'T3 NSA'!G158</f>
        <v>0</v>
      </c>
      <c r="H158" s="1048">
        <f>'T3 ANSP HungaroControl'!H158+'T3 NSA'!H158</f>
        <v>0</v>
      </c>
      <c r="I158" s="1049">
        <f>'T3 ANSP HungaroControl'!I158+'T3 NSA'!I158</f>
        <v>0</v>
      </c>
      <c r="J158" s="1046">
        <f>'T3 ANSP HungaroControl'!J158+'T3 NSA'!J158</f>
        <v>0</v>
      </c>
      <c r="L158" s="1138"/>
    </row>
    <row r="159" spans="1:12" ht="4.1500000000000004" hidden="1" customHeight="1">
      <c r="A159" s="1154"/>
      <c r="B159" s="1135"/>
      <c r="F159" s="1121"/>
      <c r="L159" s="1138"/>
    </row>
    <row r="160" spans="1:12" ht="12" hidden="1" customHeight="1">
      <c r="A160" s="1153">
        <v>2020</v>
      </c>
      <c r="B160" s="1135"/>
      <c r="C160" s="1144" t="s">
        <v>389</v>
      </c>
      <c r="D160" s="1094">
        <f>'T3 ANSP HungaroControl'!D160+'T3 NSA'!D160</f>
        <v>0</v>
      </c>
      <c r="E160" s="704">
        <f>'T3 ANSP HungaroControl'!E160+'T3 NSA'!E160</f>
        <v>0</v>
      </c>
      <c r="F160" s="719">
        <f>'T3 ANSP HungaroControl'!F160+'T3 NSA'!F160</f>
        <v>0</v>
      </c>
      <c r="G160" s="719">
        <f>'T3 ANSP HungaroControl'!G160+'T3 NSA'!G160</f>
        <v>0</v>
      </c>
      <c r="H160" s="719">
        <f>'T3 ANSP HungaroControl'!H160+'T3 NSA'!H160</f>
        <v>0</v>
      </c>
      <c r="I160" s="1119">
        <f>'T3 ANSP HungaroControl'!I160+'T3 NSA'!I160</f>
        <v>0</v>
      </c>
      <c r="J160" s="1040">
        <f>'T3 ANSP HungaroControl'!J160+'T3 NSA'!J160</f>
        <v>0</v>
      </c>
      <c r="L160" s="1138"/>
    </row>
    <row r="161" spans="1:12" ht="12" hidden="1" customHeight="1">
      <c r="A161" s="1153">
        <v>2021</v>
      </c>
      <c r="B161" s="1135"/>
      <c r="C161" s="1145" t="s">
        <v>390</v>
      </c>
      <c r="D161" s="1095">
        <f>'T3 ANSP HungaroControl'!D161+'T3 NSA'!D161</f>
        <v>0</v>
      </c>
      <c r="E161" s="718">
        <f>'T3 ANSP HungaroControl'!E161+'T3 NSA'!E161</f>
        <v>0</v>
      </c>
      <c r="F161" s="708">
        <f>'T3 ANSP HungaroControl'!F161+'T3 NSA'!F161</f>
        <v>0</v>
      </c>
      <c r="G161" s="708">
        <f>'T3 ANSP HungaroControl'!G161+'T3 NSA'!G161</f>
        <v>0</v>
      </c>
      <c r="H161" s="708">
        <f>'T3 ANSP HungaroControl'!H161+'T3 NSA'!H161</f>
        <v>0</v>
      </c>
      <c r="I161" s="720">
        <f>'T3 ANSP HungaroControl'!I161+'T3 NSA'!I161</f>
        <v>0</v>
      </c>
      <c r="J161" s="715">
        <f>'T3 ANSP HungaroControl'!J161+'T3 NSA'!J161</f>
        <v>0</v>
      </c>
      <c r="L161" s="1138"/>
    </row>
    <row r="162" spans="1:12" ht="12" hidden="1" customHeight="1">
      <c r="A162" s="1153">
        <v>2022</v>
      </c>
      <c r="B162" s="1135"/>
      <c r="C162" s="1145" t="s">
        <v>391</v>
      </c>
      <c r="D162" s="1095">
        <f>'T3 ANSP HungaroControl'!D162+'T3 NSA'!D162</f>
        <v>0</v>
      </c>
      <c r="E162" s="718">
        <f>'T3 ANSP HungaroControl'!E162+'T3 NSA'!E162</f>
        <v>0</v>
      </c>
      <c r="F162" s="709">
        <f>'T3 ANSP HungaroControl'!F162+'T3 NSA'!F162</f>
        <v>0</v>
      </c>
      <c r="G162" s="708">
        <f>'T3 ANSP HungaroControl'!G162+'T3 NSA'!G162</f>
        <v>0</v>
      </c>
      <c r="H162" s="708">
        <f>'T3 ANSP HungaroControl'!H162+'T3 NSA'!H162</f>
        <v>0</v>
      </c>
      <c r="I162" s="720">
        <f>'T3 ANSP HungaroControl'!I162+'T3 NSA'!I162</f>
        <v>0</v>
      </c>
      <c r="J162" s="715">
        <f>'T3 ANSP HungaroControl'!J162+'T3 NSA'!J162</f>
        <v>0</v>
      </c>
      <c r="L162" s="1138"/>
    </row>
    <row r="163" spans="1:12" ht="12" hidden="1" customHeight="1">
      <c r="A163" s="1153">
        <v>2023</v>
      </c>
      <c r="B163" s="1135"/>
      <c r="C163" s="1145" t="s">
        <v>392</v>
      </c>
      <c r="D163" s="1095">
        <f>'T3 ANSP HungaroControl'!D163+'T3 NSA'!D163</f>
        <v>0</v>
      </c>
      <c r="E163" s="718">
        <f>'T3 ANSP HungaroControl'!E163+'T3 NSA'!E163</f>
        <v>0</v>
      </c>
      <c r="F163" s="709">
        <f>'T3 ANSP HungaroControl'!F163+'T3 NSA'!F163</f>
        <v>0</v>
      </c>
      <c r="G163" s="709">
        <f>'T3 ANSP HungaroControl'!G163+'T3 NSA'!G163</f>
        <v>0</v>
      </c>
      <c r="H163" s="708">
        <f>'T3 ANSP HungaroControl'!H163+'T3 NSA'!H163</f>
        <v>0</v>
      </c>
      <c r="I163" s="720">
        <f>'T3 ANSP HungaroControl'!I163+'T3 NSA'!I163</f>
        <v>0</v>
      </c>
      <c r="J163" s="715">
        <f>'T3 ANSP HungaroControl'!J163+'T3 NSA'!J163</f>
        <v>0</v>
      </c>
      <c r="L163" s="1138"/>
    </row>
    <row r="164" spans="1:12" ht="12" hidden="1" customHeight="1">
      <c r="A164" s="1153">
        <v>2024</v>
      </c>
      <c r="B164" s="1135"/>
      <c r="C164" s="1146" t="s">
        <v>393</v>
      </c>
      <c r="D164" s="1096">
        <f>'T3 ANSP HungaroControl'!D164+'T3 NSA'!D164</f>
        <v>0</v>
      </c>
      <c r="E164" s="721">
        <f>'T3 ANSP HungaroControl'!E164+'T3 NSA'!E164</f>
        <v>0</v>
      </c>
      <c r="F164" s="722">
        <f>'T3 ANSP HungaroControl'!F164+'T3 NSA'!F164</f>
        <v>0</v>
      </c>
      <c r="G164" s="722">
        <f>'T3 ANSP HungaroControl'!G164+'T3 NSA'!G164</f>
        <v>0</v>
      </c>
      <c r="H164" s="722">
        <f>'T3 ANSP HungaroControl'!H164+'T3 NSA'!H164</f>
        <v>0</v>
      </c>
      <c r="I164" s="1044">
        <f>'T3 ANSP HungaroControl'!I164+'T3 NSA'!I164</f>
        <v>0</v>
      </c>
      <c r="J164" s="1045">
        <f>'T3 ANSP HungaroControl'!J164+'T3 NSA'!J164</f>
        <v>0</v>
      </c>
      <c r="L164" s="1138"/>
    </row>
    <row r="165" spans="1:12" ht="12" hidden="1" customHeight="1">
      <c r="A165" s="1153" t="s">
        <v>261</v>
      </c>
      <c r="B165" s="1135"/>
      <c r="C165" s="1142" t="s">
        <v>394</v>
      </c>
      <c r="D165" s="1046">
        <f>'T3 ANSP HungaroControl'!D165+'T3 NSA'!D165</f>
        <v>0</v>
      </c>
      <c r="E165" s="1047">
        <f>'T3 ANSP HungaroControl'!E165+'T3 NSA'!E165</f>
        <v>0</v>
      </c>
      <c r="F165" s="1048">
        <f>'T3 ANSP HungaroControl'!F165+'T3 NSA'!F165</f>
        <v>0</v>
      </c>
      <c r="G165" s="1048">
        <f>'T3 ANSP HungaroControl'!G165+'T3 NSA'!G165</f>
        <v>0</v>
      </c>
      <c r="H165" s="1048">
        <f>'T3 ANSP HungaroControl'!H165+'T3 NSA'!H165</f>
        <v>0</v>
      </c>
      <c r="I165" s="1049">
        <f>'T3 ANSP HungaroControl'!I165+'T3 NSA'!I165</f>
        <v>0</v>
      </c>
      <c r="J165" s="1046">
        <f>'T3 ANSP HungaroControl'!J165+'T3 NSA'!J165</f>
        <v>0</v>
      </c>
      <c r="L165" s="1138"/>
    </row>
    <row r="166" spans="1:12" ht="4.1500000000000004" hidden="1" customHeight="1">
      <c r="A166" s="1153"/>
      <c r="C166" s="1147"/>
      <c r="D166" s="1147"/>
      <c r="E166" s="1147"/>
      <c r="F166" s="1148"/>
      <c r="G166" s="1147"/>
      <c r="H166" s="1147"/>
      <c r="I166" s="1147"/>
      <c r="J166" s="1147"/>
    </row>
    <row r="167" spans="1:12" ht="12" hidden="1" customHeight="1">
      <c r="A167" s="1153">
        <v>2020</v>
      </c>
      <c r="B167" s="1135"/>
      <c r="C167" s="1144" t="s">
        <v>420</v>
      </c>
      <c r="D167" s="1094">
        <f>'T3 ANSP HungaroControl'!D167+'T3 NSA'!D167</f>
        <v>0</v>
      </c>
      <c r="E167" s="704">
        <f>'T3 ANSP HungaroControl'!E167+'T3 NSA'!E167</f>
        <v>0</v>
      </c>
      <c r="F167" s="705">
        <f>'T3 ANSP HungaroControl'!F167+'T3 NSA'!F167</f>
        <v>0</v>
      </c>
      <c r="G167" s="705">
        <f>'T3 ANSP HungaroControl'!G167+'T3 NSA'!G167</f>
        <v>0</v>
      </c>
      <c r="H167" s="705">
        <f>'T3 ANSP HungaroControl'!H167+'T3 NSA'!H167</f>
        <v>0</v>
      </c>
      <c r="I167" s="706">
        <f>'T3 ANSP HungaroControl'!I167+'T3 NSA'!I167</f>
        <v>0</v>
      </c>
      <c r="J167" s="707">
        <f>'T3 ANSP HungaroControl'!J167+'T3 NSA'!J167</f>
        <v>0</v>
      </c>
      <c r="L167" s="1138"/>
    </row>
    <row r="168" spans="1:12" ht="12" hidden="1" customHeight="1">
      <c r="A168" s="1153">
        <v>2021</v>
      </c>
      <c r="B168" s="1135"/>
      <c r="C168" s="1145" t="s">
        <v>421</v>
      </c>
      <c r="D168" s="1095">
        <f>'T3 ANSP HungaroControl'!D168+'T3 NSA'!D168</f>
        <v>0</v>
      </c>
      <c r="E168" s="718">
        <f>'T3 ANSP HungaroControl'!E168+'T3 NSA'!E168</f>
        <v>0</v>
      </c>
      <c r="F168" s="708">
        <f>'T3 ANSP HungaroControl'!F168+'T3 NSA'!F168</f>
        <v>0</v>
      </c>
      <c r="G168" s="709">
        <f>'T3 ANSP HungaroControl'!G168+'T3 NSA'!G168</f>
        <v>0</v>
      </c>
      <c r="H168" s="709">
        <f>'T3 ANSP HungaroControl'!H168+'T3 NSA'!H168</f>
        <v>0</v>
      </c>
      <c r="I168" s="710">
        <f>'T3 ANSP HungaroControl'!I168+'T3 NSA'!I168</f>
        <v>0</v>
      </c>
      <c r="J168" s="711">
        <f>'T3 ANSP HungaroControl'!J168+'T3 NSA'!J168</f>
        <v>0</v>
      </c>
      <c r="L168" s="1138"/>
    </row>
    <row r="169" spans="1:12" ht="12" hidden="1" customHeight="1">
      <c r="A169" s="1153">
        <v>2022</v>
      </c>
      <c r="B169" s="1135"/>
      <c r="C169" s="1145" t="s">
        <v>422</v>
      </c>
      <c r="D169" s="1095">
        <f>'T3 ANSP HungaroControl'!D169+'T3 NSA'!D169</f>
        <v>0</v>
      </c>
      <c r="E169" s="718">
        <f>'T3 ANSP HungaroControl'!E169+'T3 NSA'!E169</f>
        <v>0</v>
      </c>
      <c r="F169" s="709">
        <f>'T3 ANSP HungaroControl'!F169+'T3 NSA'!F169</f>
        <v>0</v>
      </c>
      <c r="G169" s="708">
        <f>'T3 ANSP HungaroControl'!G169+'T3 NSA'!G169</f>
        <v>0</v>
      </c>
      <c r="H169" s="709">
        <f>'T3 ANSP HungaroControl'!H169+'T3 NSA'!H169</f>
        <v>0</v>
      </c>
      <c r="I169" s="710">
        <f>'T3 ANSP HungaroControl'!I169+'T3 NSA'!I169</f>
        <v>0</v>
      </c>
      <c r="J169" s="711">
        <f>'T3 ANSP HungaroControl'!J169+'T3 NSA'!J169</f>
        <v>0</v>
      </c>
      <c r="L169" s="1138"/>
    </row>
    <row r="170" spans="1:12" ht="12" hidden="1" customHeight="1">
      <c r="A170" s="1153">
        <v>2023</v>
      </c>
      <c r="B170" s="1135"/>
      <c r="C170" s="1145" t="s">
        <v>423</v>
      </c>
      <c r="D170" s="1095">
        <f>'T3 ANSP HungaroControl'!D170+'T3 NSA'!D170</f>
        <v>0</v>
      </c>
      <c r="E170" s="718">
        <f>'T3 ANSP HungaroControl'!E170+'T3 NSA'!E170</f>
        <v>0</v>
      </c>
      <c r="F170" s="709">
        <f>'T3 ANSP HungaroControl'!F170+'T3 NSA'!F170</f>
        <v>0</v>
      </c>
      <c r="G170" s="709">
        <f>'T3 ANSP HungaroControl'!G170+'T3 NSA'!G170</f>
        <v>0</v>
      </c>
      <c r="H170" s="708">
        <f>'T3 ANSP HungaroControl'!H170+'T3 NSA'!H170</f>
        <v>0</v>
      </c>
      <c r="I170" s="710">
        <f>'T3 ANSP HungaroControl'!I170+'T3 NSA'!I170</f>
        <v>0</v>
      </c>
      <c r="J170" s="711">
        <f>'T3 ANSP HungaroControl'!J170+'T3 NSA'!J170</f>
        <v>0</v>
      </c>
      <c r="L170" s="1138"/>
    </row>
    <row r="171" spans="1:12" ht="12" hidden="1" customHeight="1">
      <c r="A171" s="1153">
        <v>2024</v>
      </c>
      <c r="B171" s="1135"/>
      <c r="C171" s="1146" t="s">
        <v>424</v>
      </c>
      <c r="D171" s="1096">
        <f>'T3 ANSP HungaroControl'!D171+'T3 NSA'!D171</f>
        <v>0</v>
      </c>
      <c r="E171" s="721">
        <f>'T3 ANSP HungaroControl'!E171+'T3 NSA'!E171</f>
        <v>0</v>
      </c>
      <c r="F171" s="722">
        <f>'T3 ANSP HungaroControl'!F171+'T3 NSA'!F171</f>
        <v>0</v>
      </c>
      <c r="G171" s="722">
        <f>'T3 ANSP HungaroControl'!G171+'T3 NSA'!G171</f>
        <v>0</v>
      </c>
      <c r="H171" s="722">
        <f>'T3 ANSP HungaroControl'!H171+'T3 NSA'!H171</f>
        <v>0</v>
      </c>
      <c r="I171" s="1044">
        <f>'T3 ANSP HungaroControl'!I171+'T3 NSA'!I171</f>
        <v>0</v>
      </c>
      <c r="J171" s="724">
        <f>'T3 ANSP HungaroControl'!J171+'T3 NSA'!J171</f>
        <v>0</v>
      </c>
      <c r="L171" s="1138"/>
    </row>
    <row r="172" spans="1:12" ht="12" hidden="1" customHeight="1">
      <c r="A172" s="1153" t="s">
        <v>261</v>
      </c>
      <c r="B172" s="1135"/>
      <c r="C172" s="1142" t="s">
        <v>425</v>
      </c>
      <c r="D172" s="1046">
        <f>'T3 ANSP HungaroControl'!D172+'T3 NSA'!D172</f>
        <v>0</v>
      </c>
      <c r="E172" s="1047">
        <f>'T3 ANSP HungaroControl'!E172+'T3 NSA'!E172</f>
        <v>0</v>
      </c>
      <c r="F172" s="1048">
        <f>'T3 ANSP HungaroControl'!F172+'T3 NSA'!F172</f>
        <v>0</v>
      </c>
      <c r="G172" s="1048">
        <f>'T3 ANSP HungaroControl'!G172+'T3 NSA'!G172</f>
        <v>0</v>
      </c>
      <c r="H172" s="1048">
        <f>'T3 ANSP HungaroControl'!H172+'T3 NSA'!H172</f>
        <v>0</v>
      </c>
      <c r="I172" s="1049">
        <f>'T3 ANSP HungaroControl'!I172+'T3 NSA'!I172</f>
        <v>0</v>
      </c>
      <c r="J172" s="1046">
        <f>'T3 ANSP HungaroControl'!J172+'T3 NSA'!J172</f>
        <v>0</v>
      </c>
      <c r="L172" s="1138"/>
    </row>
    <row r="173" spans="1:12" ht="3" customHeight="1"/>
    <row r="174" spans="1:12" ht="3" customHeight="1"/>
    <row r="175" spans="1:12" ht="12" customHeight="1">
      <c r="B175" s="1135"/>
      <c r="C175" s="1142" t="s">
        <v>395</v>
      </c>
      <c r="D175" s="1046">
        <f>'T3 ANSP HungaroControl'!D175+'T3 NSA'!D175</f>
        <v>-2330006.033281337</v>
      </c>
      <c r="E175" s="1047">
        <f>'T3 ANSP HungaroControl'!E175+'T3 NSA'!E175</f>
        <v>-1568691.543743737</v>
      </c>
      <c r="F175" s="1048">
        <f>'T3 ANSP HungaroControl'!F175+'T3 NSA'!F175</f>
        <v>-84590.498837511113</v>
      </c>
      <c r="G175" s="1048">
        <f>'T3 ANSP HungaroControl'!G175+'T3 NSA'!G175</f>
        <v>-84590.498837511113</v>
      </c>
      <c r="H175" s="1048">
        <f>'T3 ANSP HungaroControl'!H175+'T3 NSA'!H175</f>
        <v>-84590.498837511113</v>
      </c>
      <c r="I175" s="1049">
        <f>'T3 ANSP HungaroControl'!I175+'T3 NSA'!I175</f>
        <v>-84590.498837511113</v>
      </c>
      <c r="J175" s="1046">
        <f>'T3 ANSP HungaroControl'!J175+'T3 NSA'!J175</f>
        <v>-422952.49418755557</v>
      </c>
      <c r="L175" s="1138"/>
    </row>
    <row r="176" spans="1:12" ht="17.100000000000001" customHeight="1">
      <c r="F176" s="1121"/>
    </row>
    <row r="177" spans="3:10" ht="12" customHeight="1">
      <c r="C177" s="556" t="s">
        <v>396</v>
      </c>
      <c r="F177" s="1121"/>
    </row>
    <row r="178" spans="3:10" ht="12" customHeight="1">
      <c r="C178" s="556" t="s">
        <v>397</v>
      </c>
      <c r="D178" s="1149"/>
      <c r="E178" s="1149"/>
      <c r="F178" s="1149"/>
      <c r="G178" s="1149"/>
      <c r="H178" s="1149"/>
      <c r="I178" s="1149"/>
      <c r="J178" s="1143"/>
    </row>
  </sheetData>
  <autoFilter ref="A8:J172">
    <filterColumn colId="0">
      <filters>
        <filter val="2017"/>
        <filter val="2018"/>
      </filters>
    </filterColumn>
  </autoFilter>
  <mergeCells count="1">
    <mergeCell ref="C1:J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8"/>
  <sheetViews>
    <sheetView topLeftCell="A127" zoomScaleNormal="100" workbookViewId="0">
      <selection activeCell="D100" sqref="D100:E100"/>
    </sheetView>
  </sheetViews>
  <sheetFormatPr defaultColWidth="12.5703125" defaultRowHeight="15"/>
  <cols>
    <col min="1" max="1" width="12.5703125" style="1051" customWidth="1"/>
    <col min="2" max="2" width="2.140625" style="740" customWidth="1"/>
    <col min="3" max="3" width="52.5703125" style="740" customWidth="1"/>
    <col min="4" max="4" width="8.42578125" style="740" bestFit="1" customWidth="1"/>
    <col min="5" max="5" width="10" style="740" customWidth="1"/>
    <col min="6" max="6" width="10" style="575" customWidth="1"/>
    <col min="7" max="9" width="10" style="740" customWidth="1"/>
    <col min="10" max="10" width="10.7109375" style="740" customWidth="1"/>
    <col min="11" max="11" width="3.42578125" style="740" customWidth="1"/>
    <col min="12" max="12" width="13.5703125" style="740" customWidth="1"/>
    <col min="13" max="13" width="9" style="740" customWidth="1"/>
    <col min="14" max="14" width="7.7109375" style="740" customWidth="1"/>
    <col min="15" max="15" width="8.42578125" style="740" bestFit="1" customWidth="1"/>
    <col min="16" max="16" width="7.7109375" style="740" customWidth="1"/>
    <col min="17" max="17" width="16.42578125" style="740" customWidth="1"/>
    <col min="18" max="24" width="7.7109375" style="740" customWidth="1"/>
    <col min="25" max="25" width="7.7109375" style="1107" customWidth="1"/>
    <col min="26" max="16384" width="12.5703125" style="740"/>
  </cols>
  <sheetData>
    <row r="1" spans="1:24" ht="12" customHeight="1">
      <c r="C1" s="1306" t="s">
        <v>247</v>
      </c>
      <c r="D1" s="1306"/>
      <c r="E1" s="1306"/>
      <c r="F1" s="1306"/>
      <c r="G1" s="1306"/>
      <c r="H1" s="1306"/>
      <c r="I1" s="1306"/>
      <c r="J1" s="1306"/>
      <c r="K1" s="935"/>
      <c r="L1" s="935"/>
      <c r="M1" s="935"/>
      <c r="N1" s="935"/>
      <c r="O1" s="935"/>
      <c r="P1" s="935"/>
      <c r="Q1" s="935"/>
      <c r="R1" s="935"/>
      <c r="S1" s="935"/>
      <c r="T1" s="935"/>
      <c r="U1" s="935"/>
      <c r="V1" s="935"/>
      <c r="W1" s="935"/>
      <c r="X1" s="935"/>
    </row>
    <row r="2" spans="1:24" ht="12" customHeight="1">
      <c r="C2" s="986"/>
      <c r="D2" s="986"/>
      <c r="E2" s="986"/>
      <c r="G2" s="986"/>
      <c r="H2" s="986"/>
      <c r="I2" s="986"/>
      <c r="J2" s="986"/>
      <c r="K2" s="986"/>
    </row>
    <row r="3" spans="1:24" ht="12" customHeight="1">
      <c r="C3" s="1052" t="str">
        <f>'T1 ANSP HungaroControl'!A3</f>
        <v>Hungary - TCZ</v>
      </c>
      <c r="D3" s="986"/>
      <c r="E3" s="986"/>
      <c r="G3" s="986"/>
      <c r="H3" s="986"/>
      <c r="I3" s="986"/>
      <c r="J3" s="986"/>
      <c r="K3" s="986"/>
    </row>
    <row r="4" spans="1:24" ht="12" customHeight="1">
      <c r="C4" s="1053" t="str">
        <f>'T1 ANSP HungaroControl'!A4</f>
        <v>Currency: HUF</v>
      </c>
      <c r="D4" s="986"/>
      <c r="E4" s="986"/>
      <c r="G4" s="986"/>
      <c r="H4" s="986"/>
      <c r="I4" s="986"/>
      <c r="J4" s="986"/>
      <c r="K4" s="986"/>
    </row>
    <row r="5" spans="1:24" ht="12" customHeight="1">
      <c r="C5" s="1054" t="str">
        <f>'T1 ANSP HungaroControl'!A5</f>
        <v>HungaroControl</v>
      </c>
      <c r="D5" s="986"/>
      <c r="E5" s="1055"/>
      <c r="G5" s="1069"/>
      <c r="H5" s="986"/>
      <c r="I5" s="986"/>
      <c r="J5" s="986"/>
      <c r="K5" s="986"/>
    </row>
    <row r="6" spans="1:24" ht="12" customHeight="1">
      <c r="C6" s="1055"/>
      <c r="D6" s="1055"/>
      <c r="E6" s="1055"/>
      <c r="F6" s="1055"/>
      <c r="G6" s="1055"/>
      <c r="H6" s="1055"/>
      <c r="I6" s="1055"/>
      <c r="J6" s="1055"/>
      <c r="K6" s="1055"/>
    </row>
    <row r="7" spans="1:24" ht="12" customHeight="1">
      <c r="A7" s="1051" t="s">
        <v>248</v>
      </c>
      <c r="C7" s="1056" t="s">
        <v>249</v>
      </c>
      <c r="D7" s="1070" t="s">
        <v>250</v>
      </c>
      <c r="E7" s="1071">
        <v>2020</v>
      </c>
      <c r="F7" s="1072">
        <v>2021</v>
      </c>
      <c r="G7" s="1072">
        <v>2022</v>
      </c>
      <c r="H7" s="1072">
        <v>2023</v>
      </c>
      <c r="I7" s="1073">
        <v>2024</v>
      </c>
      <c r="J7" s="1056" t="s">
        <v>251</v>
      </c>
      <c r="K7" s="986"/>
    </row>
    <row r="8" spans="1:24" ht="11.1" customHeight="1">
      <c r="C8" s="1057"/>
      <c r="D8" s="1057"/>
      <c r="E8" s="1057"/>
      <c r="F8" s="1057"/>
      <c r="G8" s="1057"/>
      <c r="H8" s="1057"/>
      <c r="I8" s="1057"/>
      <c r="J8" s="1057"/>
      <c r="K8" s="986"/>
    </row>
    <row r="9" spans="1:24" ht="12" customHeight="1">
      <c r="A9" s="1051">
        <v>2018</v>
      </c>
      <c r="C9" s="1158" t="s">
        <v>252</v>
      </c>
      <c r="D9" s="1159">
        <v>-301950.28773664811</v>
      </c>
      <c r="E9" s="1076">
        <f>D9</f>
        <v>-301950.28773664811</v>
      </c>
      <c r="F9" s="712"/>
      <c r="G9" s="712"/>
      <c r="H9" s="712"/>
      <c r="I9" s="1160"/>
      <c r="J9" s="714"/>
    </row>
    <row r="10" spans="1:24" ht="12" customHeight="1">
      <c r="A10" s="1051">
        <v>2019</v>
      </c>
      <c r="C10" s="716" t="s">
        <v>253</v>
      </c>
      <c r="D10" s="715"/>
      <c r="E10" s="718"/>
      <c r="F10" s="708">
        <f>D10</f>
        <v>0</v>
      </c>
      <c r="G10" s="709"/>
      <c r="H10" s="709"/>
      <c r="I10" s="710"/>
      <c r="J10" s="711"/>
    </row>
    <row r="11" spans="1:24" ht="12" customHeight="1">
      <c r="A11" s="1051" t="s">
        <v>254</v>
      </c>
      <c r="C11" s="1059" t="s">
        <v>255</v>
      </c>
      <c r="D11" s="1075">
        <f>SUM(D9:D10)</f>
        <v>-301950.28773664811</v>
      </c>
      <c r="E11" s="1076">
        <f t="shared" ref="E11:F11" si="0">SUM(E9:E10)</f>
        <v>-301950.28773664811</v>
      </c>
      <c r="F11" s="1077">
        <f t="shared" si="0"/>
        <v>0</v>
      </c>
      <c r="G11" s="712"/>
      <c r="H11" s="712"/>
      <c r="I11" s="713"/>
      <c r="J11" s="714"/>
    </row>
    <row r="12" spans="1:24" ht="12" customHeight="1">
      <c r="A12" s="1051">
        <v>2020</v>
      </c>
      <c r="C12" s="1058" t="s">
        <v>256</v>
      </c>
      <c r="D12" s="1040">
        <f>'T2 ANSP HungaroControl'!C19</f>
        <v>0</v>
      </c>
      <c r="E12" s="717"/>
      <c r="F12" s="705"/>
      <c r="G12" s="719">
        <f>D12</f>
        <v>0</v>
      </c>
      <c r="H12" s="705"/>
      <c r="I12" s="725"/>
      <c r="J12" s="707"/>
    </row>
    <row r="13" spans="1:24" ht="12" customHeight="1">
      <c r="A13" s="1051">
        <v>2021</v>
      </c>
      <c r="C13" s="716" t="s">
        <v>257</v>
      </c>
      <c r="D13" s="715">
        <f>'T2 ANSP HungaroControl'!D19</f>
        <v>0</v>
      </c>
      <c r="E13" s="718"/>
      <c r="F13" s="709"/>
      <c r="G13" s="709"/>
      <c r="H13" s="708">
        <f>D13</f>
        <v>0</v>
      </c>
      <c r="I13" s="710"/>
      <c r="J13" s="711"/>
    </row>
    <row r="14" spans="1:24" ht="12" customHeight="1">
      <c r="A14" s="1051">
        <v>2022</v>
      </c>
      <c r="C14" s="716" t="s">
        <v>258</v>
      </c>
      <c r="D14" s="715">
        <f>'T2 ANSP HungaroControl'!E19</f>
        <v>0</v>
      </c>
      <c r="E14" s="718"/>
      <c r="F14" s="709"/>
      <c r="G14" s="709"/>
      <c r="H14" s="709"/>
      <c r="I14" s="720">
        <f>D14</f>
        <v>0</v>
      </c>
      <c r="J14" s="711"/>
    </row>
    <row r="15" spans="1:24" ht="12" customHeight="1">
      <c r="A15" s="1051">
        <v>2023</v>
      </c>
      <c r="C15" s="716" t="s">
        <v>259</v>
      </c>
      <c r="D15" s="715">
        <f>'T2 ANSP HungaroControl'!F19</f>
        <v>0</v>
      </c>
      <c r="E15" s="718"/>
      <c r="F15" s="709"/>
      <c r="G15" s="709"/>
      <c r="H15" s="709"/>
      <c r="I15" s="726"/>
      <c r="J15" s="715">
        <f>D15</f>
        <v>0</v>
      </c>
    </row>
    <row r="16" spans="1:24" ht="12" customHeight="1">
      <c r="A16" s="1051">
        <v>2024</v>
      </c>
      <c r="C16" s="1060" t="s">
        <v>260</v>
      </c>
      <c r="D16" s="1045">
        <f>'T2 ANSP HungaroControl'!G19</f>
        <v>0</v>
      </c>
      <c r="E16" s="721"/>
      <c r="F16" s="722"/>
      <c r="G16" s="722"/>
      <c r="H16" s="722"/>
      <c r="I16" s="732"/>
      <c r="J16" s="1045">
        <f>D16</f>
        <v>0</v>
      </c>
    </row>
    <row r="17" spans="1:10" ht="12" customHeight="1">
      <c r="A17" s="1051" t="s">
        <v>261</v>
      </c>
      <c r="C17" s="1061" t="s">
        <v>262</v>
      </c>
      <c r="D17" s="1046">
        <f t="shared" ref="D17:J17" si="1">SUM(D11:D16)</f>
        <v>-301950.28773664811</v>
      </c>
      <c r="E17" s="1079">
        <f t="shared" si="1"/>
        <v>-301950.28773664811</v>
      </c>
      <c r="F17" s="1048">
        <f t="shared" si="1"/>
        <v>0</v>
      </c>
      <c r="G17" s="1048">
        <f t="shared" si="1"/>
        <v>0</v>
      </c>
      <c r="H17" s="1048">
        <f t="shared" si="1"/>
        <v>0</v>
      </c>
      <c r="I17" s="1080">
        <f t="shared" si="1"/>
        <v>0</v>
      </c>
      <c r="J17" s="1046">
        <f t="shared" si="1"/>
        <v>0</v>
      </c>
    </row>
    <row r="18" spans="1:10" ht="4.1500000000000004" customHeight="1">
      <c r="A18" s="1062"/>
      <c r="C18" s="1063"/>
      <c r="D18" s="1081"/>
      <c r="E18" s="1082"/>
      <c r="F18" s="1082"/>
      <c r="G18" s="1082"/>
      <c r="H18" s="1082"/>
      <c r="I18" s="1082"/>
      <c r="J18" s="1082"/>
    </row>
    <row r="19" spans="1:10" ht="12.6" customHeight="1">
      <c r="A19" s="1051">
        <v>2017</v>
      </c>
      <c r="C19" s="1058" t="s">
        <v>263</v>
      </c>
      <c r="D19" s="1083">
        <v>0</v>
      </c>
      <c r="E19" s="1084">
        <v>0</v>
      </c>
      <c r="F19" s="1085">
        <v>0</v>
      </c>
      <c r="G19" s="1085">
        <v>0</v>
      </c>
      <c r="H19" s="1085">
        <v>0</v>
      </c>
      <c r="I19" s="1086">
        <v>0</v>
      </c>
      <c r="J19" s="1040">
        <f>D19-SUM(E19:I19)</f>
        <v>0</v>
      </c>
    </row>
    <row r="20" spans="1:10" ht="12" customHeight="1">
      <c r="A20" s="1051">
        <v>2018</v>
      </c>
      <c r="C20" s="1060" t="s">
        <v>264</v>
      </c>
      <c r="D20" s="1161">
        <v>0</v>
      </c>
      <c r="E20" s="1162">
        <f>+D20</f>
        <v>0</v>
      </c>
      <c r="F20" s="1102">
        <v>0</v>
      </c>
      <c r="G20" s="1102">
        <v>0</v>
      </c>
      <c r="H20" s="1102">
        <v>0</v>
      </c>
      <c r="I20" s="1101">
        <v>0</v>
      </c>
      <c r="J20" s="1045">
        <f>D20-SUM(E20:I20)</f>
        <v>0</v>
      </c>
    </row>
    <row r="21" spans="1:10" ht="12" customHeight="1">
      <c r="A21" s="1051">
        <v>2019</v>
      </c>
      <c r="C21" s="716" t="s">
        <v>265</v>
      </c>
      <c r="D21" s="1087"/>
      <c r="E21" s="920"/>
      <c r="F21" s="917">
        <v>0</v>
      </c>
      <c r="G21" s="917">
        <v>0</v>
      </c>
      <c r="H21" s="917">
        <v>0</v>
      </c>
      <c r="I21" s="1089">
        <v>0</v>
      </c>
      <c r="J21" s="715">
        <f>D21-SUM(E21:I21)</f>
        <v>0</v>
      </c>
    </row>
    <row r="22" spans="1:10" ht="12" customHeight="1">
      <c r="A22" s="1051" t="s">
        <v>254</v>
      </c>
      <c r="C22" s="1059" t="s">
        <v>266</v>
      </c>
      <c r="D22" s="1075">
        <f t="shared" ref="D22:J22" si="2">SUM(D19:D21)</f>
        <v>0</v>
      </c>
      <c r="E22" s="1076">
        <f t="shared" si="2"/>
        <v>0</v>
      </c>
      <c r="F22" s="1077">
        <f t="shared" si="2"/>
        <v>0</v>
      </c>
      <c r="G22" s="1077">
        <f t="shared" si="2"/>
        <v>0</v>
      </c>
      <c r="H22" s="1077">
        <f t="shared" si="2"/>
        <v>0</v>
      </c>
      <c r="I22" s="1078">
        <f t="shared" si="2"/>
        <v>0</v>
      </c>
      <c r="J22" s="1075">
        <f t="shared" si="2"/>
        <v>0</v>
      </c>
    </row>
    <row r="23" spans="1:10" ht="12" customHeight="1">
      <c r="A23" s="1051">
        <v>2020</v>
      </c>
      <c r="C23" s="1058" t="s">
        <v>267</v>
      </c>
      <c r="D23" s="715">
        <f>'T2 ANSP HungaroControl'!C41</f>
        <v>0</v>
      </c>
      <c r="E23" s="717"/>
      <c r="F23" s="705"/>
      <c r="G23" s="719">
        <f>D23</f>
        <v>0</v>
      </c>
      <c r="H23" s="705"/>
      <c r="I23" s="725"/>
      <c r="J23" s="707"/>
    </row>
    <row r="24" spans="1:10" ht="12" customHeight="1">
      <c r="A24" s="1051">
        <v>2021</v>
      </c>
      <c r="C24" s="716" t="s">
        <v>268</v>
      </c>
      <c r="D24" s="715">
        <f>'T2 ANSP HungaroControl'!D41</f>
        <v>0</v>
      </c>
      <c r="E24" s="718"/>
      <c r="F24" s="709"/>
      <c r="G24" s="709"/>
      <c r="H24" s="708">
        <f>D24</f>
        <v>0</v>
      </c>
      <c r="I24" s="710"/>
      <c r="J24" s="711"/>
    </row>
    <row r="25" spans="1:10" ht="12" customHeight="1">
      <c r="A25" s="1051">
        <v>2022</v>
      </c>
      <c r="C25" s="716" t="s">
        <v>269</v>
      </c>
      <c r="D25" s="715">
        <f>'T2 ANSP HungaroControl'!E41</f>
        <v>0</v>
      </c>
      <c r="E25" s="718"/>
      <c r="F25" s="709"/>
      <c r="G25" s="709"/>
      <c r="H25" s="709"/>
      <c r="I25" s="720">
        <f>D25</f>
        <v>0</v>
      </c>
      <c r="J25" s="711"/>
    </row>
    <row r="26" spans="1:10" ht="12" customHeight="1">
      <c r="A26" s="1051">
        <v>2023</v>
      </c>
      <c r="C26" s="716" t="s">
        <v>270</v>
      </c>
      <c r="D26" s="715">
        <f>'T2 ANSP HungaroControl'!F41</f>
        <v>0</v>
      </c>
      <c r="E26" s="718"/>
      <c r="F26" s="709"/>
      <c r="G26" s="709"/>
      <c r="H26" s="709"/>
      <c r="I26" s="726"/>
      <c r="J26" s="715">
        <f>D26</f>
        <v>0</v>
      </c>
    </row>
    <row r="27" spans="1:10" ht="12" customHeight="1">
      <c r="A27" s="1051">
        <v>2024</v>
      </c>
      <c r="C27" s="1060" t="s">
        <v>271</v>
      </c>
      <c r="D27" s="1045">
        <f>'T2 ANSP HungaroControl'!G41</f>
        <v>0</v>
      </c>
      <c r="E27" s="721"/>
      <c r="F27" s="722"/>
      <c r="G27" s="722"/>
      <c r="H27" s="722"/>
      <c r="I27" s="732"/>
      <c r="J27" s="1045">
        <f>D27</f>
        <v>0</v>
      </c>
    </row>
    <row r="28" spans="1:10" ht="12" customHeight="1">
      <c r="A28" s="1051" t="s">
        <v>261</v>
      </c>
      <c r="C28" s="1061" t="s">
        <v>272</v>
      </c>
      <c r="D28" s="1046">
        <f t="shared" ref="D28:J28" si="3">SUM(D22:D27)</f>
        <v>0</v>
      </c>
      <c r="E28" s="1079">
        <f t="shared" si="3"/>
        <v>0</v>
      </c>
      <c r="F28" s="1048">
        <f t="shared" si="3"/>
        <v>0</v>
      </c>
      <c r="G28" s="1048">
        <f t="shared" si="3"/>
        <v>0</v>
      </c>
      <c r="H28" s="1048">
        <f t="shared" si="3"/>
        <v>0</v>
      </c>
      <c r="I28" s="1080">
        <f t="shared" si="3"/>
        <v>0</v>
      </c>
      <c r="J28" s="1046">
        <f t="shared" si="3"/>
        <v>0</v>
      </c>
    </row>
    <row r="29" spans="1:10" ht="4.1500000000000004" customHeight="1">
      <c r="A29" s="1062"/>
      <c r="C29" s="1063"/>
      <c r="D29" s="1063"/>
      <c r="E29" s="1090"/>
      <c r="F29" s="1090"/>
      <c r="G29" s="1090"/>
      <c r="H29" s="1090"/>
      <c r="I29" s="1090"/>
      <c r="J29" s="1090"/>
    </row>
    <row r="30" spans="1:10" ht="12" customHeight="1">
      <c r="A30" s="1051">
        <v>2020</v>
      </c>
      <c r="C30" s="1058" t="s">
        <v>273</v>
      </c>
      <c r="D30" s="1039">
        <f>'T2 ANSP HungaroControl'!C22</f>
        <v>0</v>
      </c>
      <c r="E30" s="925"/>
      <c r="F30" s="918"/>
      <c r="G30" s="1085">
        <f>D30</f>
        <v>0</v>
      </c>
      <c r="H30" s="918"/>
      <c r="I30" s="919"/>
      <c r="J30" s="1040">
        <f t="shared" ref="J30:J31" si="4">D30-SUM(E30:I30)</f>
        <v>0</v>
      </c>
    </row>
    <row r="31" spans="1:10" ht="12" customHeight="1">
      <c r="A31" s="1051">
        <v>2021</v>
      </c>
      <c r="C31" s="716" t="s">
        <v>274</v>
      </c>
      <c r="D31" s="1041">
        <f>'T2 ANSP HungaroControl'!D22</f>
        <v>0</v>
      </c>
      <c r="E31" s="920"/>
      <c r="F31" s="922"/>
      <c r="G31" s="922"/>
      <c r="H31" s="917">
        <f>D31</f>
        <v>0</v>
      </c>
      <c r="I31" s="926"/>
      <c r="J31" s="715">
        <f t="shared" si="4"/>
        <v>0</v>
      </c>
    </row>
    <row r="32" spans="1:10" ht="12" customHeight="1">
      <c r="A32" s="1051">
        <v>2022</v>
      </c>
      <c r="C32" s="716" t="s">
        <v>275</v>
      </c>
      <c r="D32" s="1041">
        <f>'T2 ANSP HungaroControl'!E22</f>
        <v>0</v>
      </c>
      <c r="E32" s="920"/>
      <c r="F32" s="922"/>
      <c r="G32" s="922"/>
      <c r="H32" s="922"/>
      <c r="I32" s="1089">
        <f>D32</f>
        <v>0</v>
      </c>
      <c r="J32" s="715">
        <f>D32-SUM(E32:I32)</f>
        <v>0</v>
      </c>
    </row>
    <row r="33" spans="1:12" ht="12" customHeight="1">
      <c r="A33" s="1051">
        <v>2023</v>
      </c>
      <c r="C33" s="716" t="s">
        <v>276</v>
      </c>
      <c r="D33" s="1041">
        <f>'T2 ANSP HungaroControl'!F22</f>
        <v>0</v>
      </c>
      <c r="E33" s="920"/>
      <c r="F33" s="922"/>
      <c r="G33" s="922"/>
      <c r="H33" s="922"/>
      <c r="I33" s="921"/>
      <c r="J33" s="715">
        <f>D33</f>
        <v>0</v>
      </c>
    </row>
    <row r="34" spans="1:12" ht="12" customHeight="1">
      <c r="A34" s="1051">
        <v>2024</v>
      </c>
      <c r="C34" s="1060" t="s">
        <v>277</v>
      </c>
      <c r="D34" s="1043">
        <f>'T2 ANSP HungaroControl'!G22</f>
        <v>0</v>
      </c>
      <c r="E34" s="923"/>
      <c r="F34" s="924"/>
      <c r="G34" s="924"/>
      <c r="H34" s="924"/>
      <c r="I34" s="1108"/>
      <c r="J34" s="1045">
        <f>D34</f>
        <v>0</v>
      </c>
    </row>
    <row r="35" spans="1:12" ht="12" customHeight="1">
      <c r="A35" s="1051" t="s">
        <v>261</v>
      </c>
      <c r="C35" s="1061" t="s">
        <v>278</v>
      </c>
      <c r="D35" s="1046">
        <f>SUM(D30:D34)</f>
        <v>0</v>
      </c>
      <c r="E35" s="727"/>
      <c r="F35" s="728"/>
      <c r="G35" s="1048">
        <f t="shared" ref="G35:J35" si="5">SUM(G30:G34)</f>
        <v>0</v>
      </c>
      <c r="H35" s="1048">
        <f t="shared" si="5"/>
        <v>0</v>
      </c>
      <c r="I35" s="1080">
        <f t="shared" si="5"/>
        <v>0</v>
      </c>
      <c r="J35" s="1046">
        <f t="shared" si="5"/>
        <v>0</v>
      </c>
    </row>
    <row r="36" spans="1:12" ht="4.1500000000000004" customHeight="1">
      <c r="A36" s="1062"/>
      <c r="C36" s="1063"/>
      <c r="D36" s="1063"/>
      <c r="E36" s="1090"/>
      <c r="F36" s="1090"/>
      <c r="G36" s="1090"/>
      <c r="H36" s="1090"/>
      <c r="I36" s="1090"/>
      <c r="J36" s="1090"/>
    </row>
    <row r="37" spans="1:12" ht="12" customHeight="1">
      <c r="A37" s="1051">
        <v>2020</v>
      </c>
      <c r="C37" s="1058" t="s">
        <v>279</v>
      </c>
      <c r="D37" s="729"/>
      <c r="E37" s="717"/>
      <c r="F37" s="705"/>
      <c r="G37" s="705"/>
      <c r="H37" s="705"/>
      <c r="I37" s="725"/>
      <c r="J37" s="707"/>
    </row>
    <row r="38" spans="1:12" ht="12" customHeight="1">
      <c r="A38" s="1051">
        <v>2021</v>
      </c>
      <c r="C38" s="716" t="s">
        <v>280</v>
      </c>
      <c r="D38" s="730"/>
      <c r="E38" s="718"/>
      <c r="F38" s="709"/>
      <c r="G38" s="709"/>
      <c r="H38" s="709"/>
      <c r="I38" s="710"/>
      <c r="J38" s="711"/>
    </row>
    <row r="39" spans="1:12" ht="12" customHeight="1">
      <c r="A39" s="1051">
        <v>2022</v>
      </c>
      <c r="C39" s="716" t="s">
        <v>281</v>
      </c>
      <c r="D39" s="730"/>
      <c r="E39" s="718"/>
      <c r="F39" s="709"/>
      <c r="G39" s="709"/>
      <c r="H39" s="709"/>
      <c r="I39" s="726"/>
      <c r="J39" s="711"/>
    </row>
    <row r="40" spans="1:12" ht="12" customHeight="1">
      <c r="A40" s="1051">
        <v>2023</v>
      </c>
      <c r="C40" s="716" t="s">
        <v>282</v>
      </c>
      <c r="D40" s="730"/>
      <c r="E40" s="718"/>
      <c r="F40" s="709"/>
      <c r="G40" s="709"/>
      <c r="H40" s="709"/>
      <c r="I40" s="726"/>
      <c r="J40" s="711"/>
      <c r="L40" s="1091"/>
    </row>
    <row r="41" spans="1:12" ht="12" customHeight="1">
      <c r="A41" s="1051">
        <v>2024</v>
      </c>
      <c r="C41" s="1060" t="s">
        <v>283</v>
      </c>
      <c r="D41" s="731"/>
      <c r="E41" s="721"/>
      <c r="F41" s="722"/>
      <c r="G41" s="722"/>
      <c r="H41" s="722"/>
      <c r="I41" s="732"/>
      <c r="J41" s="724"/>
    </row>
    <row r="42" spans="1:12" ht="12" customHeight="1">
      <c r="A42" s="1051" t="s">
        <v>261</v>
      </c>
      <c r="C42" s="1061" t="s">
        <v>284</v>
      </c>
      <c r="D42" s="733"/>
      <c r="E42" s="727"/>
      <c r="F42" s="728"/>
      <c r="G42" s="728"/>
      <c r="H42" s="728"/>
      <c r="I42" s="734"/>
      <c r="J42" s="733"/>
    </row>
    <row r="43" spans="1:12" ht="4.9000000000000004" customHeight="1">
      <c r="A43" s="1062"/>
      <c r="C43" s="1063"/>
      <c r="D43" s="1063"/>
      <c r="E43" s="1090"/>
      <c r="F43" s="1090"/>
      <c r="G43" s="1090"/>
      <c r="H43" s="1090"/>
      <c r="I43" s="1090"/>
      <c r="J43" s="1090"/>
    </row>
    <row r="44" spans="1:12" ht="12" customHeight="1">
      <c r="A44" s="1051">
        <v>2020</v>
      </c>
      <c r="C44" s="1058" t="s">
        <v>285</v>
      </c>
      <c r="D44" s="729"/>
      <c r="E44" s="717"/>
      <c r="F44" s="705"/>
      <c r="G44" s="705"/>
      <c r="H44" s="705"/>
      <c r="I44" s="725"/>
      <c r="J44" s="707"/>
    </row>
    <row r="45" spans="1:12" ht="12" customHeight="1">
      <c r="A45" s="1051">
        <v>2021</v>
      </c>
      <c r="C45" s="716" t="s">
        <v>286</v>
      </c>
      <c r="D45" s="730"/>
      <c r="E45" s="718"/>
      <c r="F45" s="709"/>
      <c r="G45" s="709"/>
      <c r="H45" s="709"/>
      <c r="I45" s="710"/>
      <c r="J45" s="711"/>
      <c r="L45" s="1092"/>
    </row>
    <row r="46" spans="1:12" ht="12" customHeight="1">
      <c r="A46" s="1051">
        <v>2022</v>
      </c>
      <c r="C46" s="716" t="s">
        <v>287</v>
      </c>
      <c r="D46" s="730"/>
      <c r="E46" s="718"/>
      <c r="F46" s="709"/>
      <c r="G46" s="709"/>
      <c r="H46" s="709"/>
      <c r="I46" s="726"/>
      <c r="J46" s="711"/>
    </row>
    <row r="47" spans="1:12" ht="12" customHeight="1">
      <c r="A47" s="1051">
        <v>2023</v>
      </c>
      <c r="C47" s="716" t="s">
        <v>288</v>
      </c>
      <c r="D47" s="730"/>
      <c r="E47" s="718"/>
      <c r="F47" s="709"/>
      <c r="G47" s="709"/>
      <c r="H47" s="709"/>
      <c r="I47" s="726"/>
      <c r="J47" s="711"/>
    </row>
    <row r="48" spans="1:12" ht="12" customHeight="1">
      <c r="A48" s="1051">
        <v>2024</v>
      </c>
      <c r="C48" s="1060" t="s">
        <v>289</v>
      </c>
      <c r="D48" s="731"/>
      <c r="E48" s="721"/>
      <c r="F48" s="722"/>
      <c r="G48" s="722"/>
      <c r="H48" s="722"/>
      <c r="I48" s="732"/>
      <c r="J48" s="724"/>
    </row>
    <row r="49" spans="1:10" ht="12" customHeight="1">
      <c r="A49" s="1051" t="s">
        <v>261</v>
      </c>
      <c r="C49" s="1061" t="s">
        <v>290</v>
      </c>
      <c r="D49" s="733"/>
      <c r="E49" s="727"/>
      <c r="F49" s="728"/>
      <c r="G49" s="728"/>
      <c r="H49" s="728"/>
      <c r="I49" s="734"/>
      <c r="J49" s="733"/>
    </row>
    <row r="50" spans="1:10" ht="4.9000000000000004" customHeight="1">
      <c r="A50" s="1062"/>
      <c r="C50" s="1063"/>
      <c r="D50" s="1063"/>
      <c r="E50" s="1090"/>
      <c r="F50" s="1090"/>
      <c r="G50" s="1090"/>
      <c r="H50" s="1090"/>
      <c r="I50" s="1090"/>
      <c r="J50" s="1090"/>
    </row>
    <row r="51" spans="1:10" ht="12" customHeight="1">
      <c r="A51" s="1051">
        <v>2020</v>
      </c>
      <c r="C51" s="1058" t="s">
        <v>291</v>
      </c>
      <c r="D51" s="1039">
        <f>'T2 ANSP HungaroControl'!C25</f>
        <v>0</v>
      </c>
      <c r="E51" s="925"/>
      <c r="F51" s="918"/>
      <c r="G51" s="1085">
        <f>D51</f>
        <v>0</v>
      </c>
      <c r="H51" s="918"/>
      <c r="I51" s="919"/>
      <c r="J51" s="1040">
        <f>D51-SUM(E51:I51)</f>
        <v>0</v>
      </c>
    </row>
    <row r="52" spans="1:10" ht="12" customHeight="1">
      <c r="A52" s="1051">
        <v>2021</v>
      </c>
      <c r="C52" s="716" t="s">
        <v>292</v>
      </c>
      <c r="D52" s="1041">
        <f>'T2 ANSP HungaroControl'!D25</f>
        <v>0</v>
      </c>
      <c r="E52" s="920"/>
      <c r="F52" s="922"/>
      <c r="G52" s="922"/>
      <c r="H52" s="917">
        <f>D52</f>
        <v>0</v>
      </c>
      <c r="I52" s="926"/>
      <c r="J52" s="715">
        <f>D52-SUM(E52:I52)</f>
        <v>0</v>
      </c>
    </row>
    <row r="53" spans="1:10" ht="12" customHeight="1">
      <c r="A53" s="1051">
        <v>2022</v>
      </c>
      <c r="C53" s="716" t="s">
        <v>293</v>
      </c>
      <c r="D53" s="1041">
        <f>'T2 ANSP HungaroControl'!E25</f>
        <v>0</v>
      </c>
      <c r="E53" s="920"/>
      <c r="F53" s="922"/>
      <c r="G53" s="922"/>
      <c r="H53" s="922"/>
      <c r="I53" s="1089">
        <f>D53</f>
        <v>0</v>
      </c>
      <c r="J53" s="715">
        <f>D53-SUM(E53:I53)</f>
        <v>0</v>
      </c>
    </row>
    <row r="54" spans="1:10" ht="12" customHeight="1">
      <c r="A54" s="1051">
        <v>2023</v>
      </c>
      <c r="C54" s="716" t="s">
        <v>294</v>
      </c>
      <c r="D54" s="1041">
        <f>'T2 ANSP HungaroControl'!F25</f>
        <v>0</v>
      </c>
      <c r="E54" s="920"/>
      <c r="F54" s="922"/>
      <c r="G54" s="922"/>
      <c r="H54" s="922"/>
      <c r="I54" s="921"/>
      <c r="J54" s="715">
        <f>D54</f>
        <v>0</v>
      </c>
    </row>
    <row r="55" spans="1:10" ht="12" customHeight="1">
      <c r="A55" s="1051">
        <v>2024</v>
      </c>
      <c r="C55" s="1060" t="s">
        <v>295</v>
      </c>
      <c r="D55" s="1043">
        <f>'T2 ANSP HungaroControl'!G25</f>
        <v>0</v>
      </c>
      <c r="E55" s="923"/>
      <c r="F55" s="924"/>
      <c r="G55" s="924"/>
      <c r="H55" s="924"/>
      <c r="I55" s="1108"/>
      <c r="J55" s="1045">
        <f>D55</f>
        <v>0</v>
      </c>
    </row>
    <row r="56" spans="1:10" ht="12" customHeight="1">
      <c r="A56" s="1051" t="s">
        <v>261</v>
      </c>
      <c r="C56" s="1061" t="s">
        <v>296</v>
      </c>
      <c r="D56" s="1046">
        <f>SUM(D51:D55)</f>
        <v>0</v>
      </c>
      <c r="E56" s="727"/>
      <c r="F56" s="728"/>
      <c r="G56" s="1048">
        <f t="shared" ref="G56:J56" si="6">SUM(G51:G55)</f>
        <v>0</v>
      </c>
      <c r="H56" s="1048">
        <f t="shared" si="6"/>
        <v>0</v>
      </c>
      <c r="I56" s="1080">
        <f t="shared" si="6"/>
        <v>0</v>
      </c>
      <c r="J56" s="1046">
        <f t="shared" si="6"/>
        <v>0</v>
      </c>
    </row>
    <row r="57" spans="1:10" ht="3.6" customHeight="1">
      <c r="A57" s="1062"/>
      <c r="C57" s="1063"/>
      <c r="D57" s="1063"/>
      <c r="E57" s="1090"/>
      <c r="F57" s="1090"/>
      <c r="G57" s="1090"/>
      <c r="H57" s="1090"/>
      <c r="I57" s="1090"/>
      <c r="J57" s="1090"/>
    </row>
    <row r="58" spans="1:10" ht="12" customHeight="1">
      <c r="A58" s="1051">
        <v>2020</v>
      </c>
      <c r="C58" s="1058" t="s">
        <v>297</v>
      </c>
      <c r="D58" s="1039">
        <f>'T2 ANSP HungaroControl'!C26</f>
        <v>0</v>
      </c>
      <c r="E58" s="925"/>
      <c r="F58" s="918"/>
      <c r="G58" s="1085">
        <f>D58</f>
        <v>0</v>
      </c>
      <c r="H58" s="918"/>
      <c r="I58" s="919"/>
      <c r="J58" s="1040">
        <f>D58-SUM(E58:I58)</f>
        <v>0</v>
      </c>
    </row>
    <row r="59" spans="1:10" ht="12" customHeight="1">
      <c r="A59" s="1051">
        <v>2021</v>
      </c>
      <c r="C59" s="716" t="s">
        <v>298</v>
      </c>
      <c r="D59" s="1041">
        <f>'T2 ANSP HungaroControl'!D26</f>
        <v>0</v>
      </c>
      <c r="E59" s="920"/>
      <c r="F59" s="922"/>
      <c r="G59" s="922"/>
      <c r="H59" s="917">
        <f>D59</f>
        <v>0</v>
      </c>
      <c r="I59" s="926"/>
      <c r="J59" s="715">
        <f>D59-SUM(E59:I59)</f>
        <v>0</v>
      </c>
    </row>
    <row r="60" spans="1:10" ht="12" customHeight="1">
      <c r="A60" s="1051">
        <v>2022</v>
      </c>
      <c r="C60" s="716" t="s">
        <v>299</v>
      </c>
      <c r="D60" s="1041">
        <f>'T2 ANSP HungaroControl'!E26</f>
        <v>0</v>
      </c>
      <c r="E60" s="920"/>
      <c r="F60" s="922"/>
      <c r="G60" s="922"/>
      <c r="H60" s="922"/>
      <c r="I60" s="1089">
        <f>D60</f>
        <v>0</v>
      </c>
      <c r="J60" s="715">
        <f>D60-SUM(E60:I60)</f>
        <v>0</v>
      </c>
    </row>
    <row r="61" spans="1:10" ht="12" customHeight="1">
      <c r="A61" s="1051">
        <v>2023</v>
      </c>
      <c r="C61" s="716" t="s">
        <v>300</v>
      </c>
      <c r="D61" s="1041">
        <f>'T2 ANSP HungaroControl'!F26</f>
        <v>0</v>
      </c>
      <c r="E61" s="920"/>
      <c r="F61" s="922"/>
      <c r="G61" s="922"/>
      <c r="H61" s="922"/>
      <c r="I61" s="921"/>
      <c r="J61" s="715">
        <f>D61</f>
        <v>0</v>
      </c>
    </row>
    <row r="62" spans="1:10" ht="12" customHeight="1">
      <c r="A62" s="1051">
        <v>2024</v>
      </c>
      <c r="C62" s="1060" t="s">
        <v>301</v>
      </c>
      <c r="D62" s="1043">
        <f>'T2 ANSP HungaroControl'!G26</f>
        <v>0</v>
      </c>
      <c r="E62" s="923"/>
      <c r="F62" s="924"/>
      <c r="G62" s="924"/>
      <c r="H62" s="924"/>
      <c r="I62" s="1108"/>
      <c r="J62" s="1045">
        <f>D62</f>
        <v>0</v>
      </c>
    </row>
    <row r="63" spans="1:10" ht="12" customHeight="1">
      <c r="A63" s="1051" t="s">
        <v>261</v>
      </c>
      <c r="C63" s="1061" t="s">
        <v>302</v>
      </c>
      <c r="D63" s="1046">
        <f>SUM(D58:D62)</f>
        <v>0</v>
      </c>
      <c r="E63" s="727"/>
      <c r="F63" s="728"/>
      <c r="G63" s="1048">
        <f>SUM(G58:G62)</f>
        <v>0</v>
      </c>
      <c r="H63" s="1048">
        <f>SUM(H58:H62)</f>
        <v>0</v>
      </c>
      <c r="I63" s="1080">
        <f>SUM(I58:I62)</f>
        <v>0</v>
      </c>
      <c r="J63" s="1046">
        <f>SUM(J58:J62)</f>
        <v>0</v>
      </c>
    </row>
    <row r="64" spans="1:10" ht="3.6" customHeight="1">
      <c r="A64" s="1062"/>
      <c r="C64" s="1063"/>
      <c r="D64" s="1063"/>
      <c r="E64" s="1090"/>
      <c r="F64" s="1090"/>
      <c r="G64" s="1090"/>
      <c r="H64" s="1090"/>
      <c r="I64" s="1090"/>
      <c r="J64" s="1090"/>
    </row>
    <row r="65" spans="1:10" ht="12" customHeight="1">
      <c r="A65" s="1051">
        <v>2020</v>
      </c>
      <c r="C65" s="1058" t="s">
        <v>303</v>
      </c>
      <c r="D65" s="1039">
        <f>'T2 ANSP HungaroControl'!C27</f>
        <v>0</v>
      </c>
      <c r="E65" s="925"/>
      <c r="F65" s="918"/>
      <c r="G65" s="1085">
        <f>+D65</f>
        <v>0</v>
      </c>
      <c r="H65" s="918"/>
      <c r="I65" s="919"/>
      <c r="J65" s="1040">
        <f>D65-SUM(E65:I65)</f>
        <v>0</v>
      </c>
    </row>
    <row r="66" spans="1:10" ht="12" customHeight="1">
      <c r="A66" s="1051">
        <v>2021</v>
      </c>
      <c r="C66" s="716" t="s">
        <v>304</v>
      </c>
      <c r="D66" s="1041">
        <f>'T2 ANSP HungaroControl'!D27</f>
        <v>0</v>
      </c>
      <c r="E66" s="920"/>
      <c r="F66" s="922"/>
      <c r="G66" s="922"/>
      <c r="H66" s="917">
        <f>+D66</f>
        <v>0</v>
      </c>
      <c r="I66" s="926"/>
      <c r="J66" s="715">
        <f>D66-SUM(E66:I66)</f>
        <v>0</v>
      </c>
    </row>
    <row r="67" spans="1:10" ht="12" customHeight="1">
      <c r="A67" s="1051">
        <v>2022</v>
      </c>
      <c r="C67" s="716" t="s">
        <v>305</v>
      </c>
      <c r="D67" s="1041">
        <f>'T2 ANSP HungaroControl'!E27</f>
        <v>0</v>
      </c>
      <c r="E67" s="920"/>
      <c r="F67" s="922"/>
      <c r="G67" s="922"/>
      <c r="H67" s="922"/>
      <c r="I67" s="1089">
        <f>+D67</f>
        <v>0</v>
      </c>
      <c r="J67" s="715">
        <f>D67-SUM(E67:I67)</f>
        <v>0</v>
      </c>
    </row>
    <row r="68" spans="1:10" ht="12" customHeight="1">
      <c r="A68" s="1051">
        <v>2023</v>
      </c>
      <c r="C68" s="716" t="s">
        <v>306</v>
      </c>
      <c r="D68" s="1041">
        <f>'T2 ANSP HungaroControl'!F27</f>
        <v>0</v>
      </c>
      <c r="E68" s="920"/>
      <c r="F68" s="922"/>
      <c r="G68" s="922"/>
      <c r="H68" s="922"/>
      <c r="I68" s="921"/>
      <c r="J68" s="715">
        <f>D68</f>
        <v>0</v>
      </c>
    </row>
    <row r="69" spans="1:10" ht="12" customHeight="1">
      <c r="A69" s="1051">
        <v>2024</v>
      </c>
      <c r="C69" s="1060" t="s">
        <v>307</v>
      </c>
      <c r="D69" s="1043">
        <f>'T2 ANSP HungaroControl'!G27</f>
        <v>0</v>
      </c>
      <c r="E69" s="923"/>
      <c r="F69" s="924"/>
      <c r="G69" s="924"/>
      <c r="H69" s="924"/>
      <c r="I69" s="1108"/>
      <c r="J69" s="1045">
        <f>D69</f>
        <v>0</v>
      </c>
    </row>
    <row r="70" spans="1:10" ht="12" customHeight="1">
      <c r="A70" s="1051" t="s">
        <v>261</v>
      </c>
      <c r="C70" s="1061" t="s">
        <v>308</v>
      </c>
      <c r="D70" s="1046">
        <f>SUM(D65:D69)</f>
        <v>0</v>
      </c>
      <c r="E70" s="727"/>
      <c r="F70" s="728"/>
      <c r="G70" s="1048">
        <f t="shared" ref="G70:I70" si="7">SUM(G65:G69)</f>
        <v>0</v>
      </c>
      <c r="H70" s="1048">
        <f t="shared" si="7"/>
        <v>0</v>
      </c>
      <c r="I70" s="1080">
        <f t="shared" si="7"/>
        <v>0</v>
      </c>
      <c r="J70" s="1046">
        <f>SUM(J65:J69)</f>
        <v>0</v>
      </c>
    </row>
    <row r="71" spans="1:10" ht="3.6" customHeight="1">
      <c r="A71" s="1062"/>
      <c r="C71" s="1063"/>
      <c r="D71" s="1063"/>
      <c r="E71" s="1090"/>
      <c r="F71" s="1090"/>
      <c r="G71" s="1090"/>
      <c r="H71" s="1090"/>
      <c r="I71" s="1090"/>
      <c r="J71" s="1090"/>
    </row>
    <row r="72" spans="1:10" ht="12" customHeight="1">
      <c r="A72" s="1051">
        <v>2017</v>
      </c>
      <c r="C72" s="1058" t="s">
        <v>309</v>
      </c>
      <c r="D72" s="1074">
        <v>-560200.19953760004</v>
      </c>
      <c r="E72" s="1084">
        <v>0</v>
      </c>
      <c r="F72" s="1085">
        <f>+$D72/9</f>
        <v>-62244.466615288897</v>
      </c>
      <c r="G72" s="1085">
        <f t="shared" ref="G72:I73" si="8">+$D72/9</f>
        <v>-62244.466615288897</v>
      </c>
      <c r="H72" s="1085">
        <f t="shared" si="8"/>
        <v>-62244.466615288897</v>
      </c>
      <c r="I72" s="1086">
        <f t="shared" si="8"/>
        <v>-62244.466615288897</v>
      </c>
      <c r="J72" s="1040">
        <f>D72-SUM(E72:I72)</f>
        <v>-311222.33307644445</v>
      </c>
    </row>
    <row r="73" spans="1:10" ht="12" customHeight="1">
      <c r="A73" s="1051">
        <v>2018</v>
      </c>
      <c r="C73" s="1060" t="s">
        <v>310</v>
      </c>
      <c r="D73" s="1163">
        <v>-201114.29</v>
      </c>
      <c r="E73" s="1162">
        <v>0</v>
      </c>
      <c r="F73" s="1102">
        <f>+$D73/9</f>
        <v>-22346.032222222224</v>
      </c>
      <c r="G73" s="1102">
        <f t="shared" si="8"/>
        <v>-22346.032222222224</v>
      </c>
      <c r="H73" s="1102">
        <f t="shared" si="8"/>
        <v>-22346.032222222224</v>
      </c>
      <c r="I73" s="1101">
        <f t="shared" si="8"/>
        <v>-22346.032222222224</v>
      </c>
      <c r="J73" s="1045">
        <f>D73-SUM(E73:I73)</f>
        <v>-111730.16111111111</v>
      </c>
    </row>
    <row r="74" spans="1:10" ht="12" customHeight="1">
      <c r="A74" s="1051">
        <v>2019</v>
      </c>
      <c r="C74" s="716" t="s">
        <v>311</v>
      </c>
      <c r="D74" s="1093"/>
      <c r="E74" s="920"/>
      <c r="F74" s="917">
        <v>0</v>
      </c>
      <c r="G74" s="917">
        <v>0</v>
      </c>
      <c r="H74" s="917">
        <v>0</v>
      </c>
      <c r="I74" s="1089">
        <v>0</v>
      </c>
      <c r="J74" s="715">
        <f>D74-SUM(E74:I74)</f>
        <v>0</v>
      </c>
    </row>
    <row r="75" spans="1:10" ht="12" customHeight="1">
      <c r="A75" s="1051" t="s">
        <v>261</v>
      </c>
      <c r="C75" s="1061" t="s">
        <v>312</v>
      </c>
      <c r="D75" s="1046">
        <f>SUM(D72:D74)</f>
        <v>-761314.48953760008</v>
      </c>
      <c r="E75" s="1079">
        <f t="shared" ref="E75:J75" si="9">SUM(E72:E74)</f>
        <v>0</v>
      </c>
      <c r="F75" s="1048">
        <f t="shared" si="9"/>
        <v>-84590.498837511113</v>
      </c>
      <c r="G75" s="1048">
        <f t="shared" si="9"/>
        <v>-84590.498837511113</v>
      </c>
      <c r="H75" s="1048">
        <f t="shared" si="9"/>
        <v>-84590.498837511113</v>
      </c>
      <c r="I75" s="1080">
        <f t="shared" si="9"/>
        <v>-84590.498837511113</v>
      </c>
      <c r="J75" s="1046">
        <f t="shared" si="9"/>
        <v>-422952.49418755557</v>
      </c>
    </row>
    <row r="76" spans="1:10" ht="3.6" customHeight="1">
      <c r="A76" s="1062"/>
      <c r="C76" s="1063"/>
      <c r="D76" s="1063"/>
      <c r="E76" s="1090"/>
      <c r="F76" s="1090"/>
      <c r="G76" s="1090"/>
      <c r="H76" s="1090"/>
      <c r="I76" s="1090"/>
      <c r="J76" s="1090"/>
    </row>
    <row r="77" spans="1:10" ht="12" customHeight="1">
      <c r="A77" s="1051">
        <v>2017</v>
      </c>
      <c r="C77" s="1058" t="s">
        <v>313</v>
      </c>
      <c r="D77" s="1074">
        <v>0</v>
      </c>
      <c r="E77" s="1084">
        <v>0</v>
      </c>
      <c r="F77" s="1085">
        <v>0</v>
      </c>
      <c r="G77" s="1085">
        <v>0</v>
      </c>
      <c r="H77" s="1085">
        <v>0</v>
      </c>
      <c r="I77" s="1086">
        <v>0</v>
      </c>
      <c r="J77" s="1040">
        <f>D77-SUM(E77:I77)</f>
        <v>0</v>
      </c>
    </row>
    <row r="78" spans="1:10" ht="12" customHeight="1">
      <c r="A78" s="1051">
        <v>2018</v>
      </c>
      <c r="C78" s="1060" t="s">
        <v>314</v>
      </c>
      <c r="D78" s="1163">
        <v>0</v>
      </c>
      <c r="E78" s="1157">
        <f>+D78</f>
        <v>0</v>
      </c>
      <c r="F78" s="722"/>
      <c r="G78" s="722"/>
      <c r="H78" s="722"/>
      <c r="I78" s="732"/>
      <c r="J78" s="724"/>
    </row>
    <row r="79" spans="1:10" ht="12" customHeight="1">
      <c r="A79" s="1051">
        <v>2019</v>
      </c>
      <c r="C79" s="716" t="s">
        <v>315</v>
      </c>
      <c r="D79" s="1093"/>
      <c r="E79" s="718"/>
      <c r="F79" s="708">
        <f>+D79</f>
        <v>0</v>
      </c>
      <c r="G79" s="709"/>
      <c r="H79" s="709"/>
      <c r="I79" s="710"/>
      <c r="J79" s="711"/>
    </row>
    <row r="80" spans="1:10" ht="12" customHeight="1">
      <c r="A80" s="1051" t="s">
        <v>254</v>
      </c>
      <c r="C80" s="1059" t="s">
        <v>316</v>
      </c>
      <c r="D80" s="1075">
        <f t="shared" ref="D80:J80" si="10">SUM(D77:D79)</f>
        <v>0</v>
      </c>
      <c r="E80" s="1076">
        <f t="shared" si="10"/>
        <v>0</v>
      </c>
      <c r="F80" s="1077">
        <f t="shared" si="10"/>
        <v>0</v>
      </c>
      <c r="G80" s="1077">
        <f t="shared" si="10"/>
        <v>0</v>
      </c>
      <c r="H80" s="1077">
        <f t="shared" si="10"/>
        <v>0</v>
      </c>
      <c r="I80" s="1078">
        <f t="shared" si="10"/>
        <v>0</v>
      </c>
      <c r="J80" s="1075">
        <f t="shared" si="10"/>
        <v>0</v>
      </c>
    </row>
    <row r="81" spans="1:10" ht="12" customHeight="1">
      <c r="A81" s="1051">
        <v>2020</v>
      </c>
      <c r="C81" s="1058" t="s">
        <v>317</v>
      </c>
      <c r="D81" s="1094">
        <f>'T2 ANSP HungaroControl'!C54</f>
        <v>0</v>
      </c>
      <c r="E81" s="717"/>
      <c r="F81" s="705"/>
      <c r="G81" s="719">
        <f>D81</f>
        <v>0</v>
      </c>
      <c r="H81" s="705"/>
      <c r="I81" s="725"/>
      <c r="J81" s="707"/>
    </row>
    <row r="82" spans="1:10" ht="12" customHeight="1">
      <c r="A82" s="1051">
        <v>2021</v>
      </c>
      <c r="C82" s="716" t="s">
        <v>318</v>
      </c>
      <c r="D82" s="1095">
        <f>'T2 ANSP HungaroControl'!D54</f>
        <v>0</v>
      </c>
      <c r="E82" s="718"/>
      <c r="F82" s="709"/>
      <c r="G82" s="709"/>
      <c r="H82" s="708">
        <f>D82</f>
        <v>0</v>
      </c>
      <c r="I82" s="710"/>
      <c r="J82" s="711"/>
    </row>
    <row r="83" spans="1:10" ht="12" customHeight="1">
      <c r="A83" s="1051">
        <v>2022</v>
      </c>
      <c r="C83" s="716" t="s">
        <v>319</v>
      </c>
      <c r="D83" s="1095">
        <f>'T2 ANSP HungaroControl'!E54</f>
        <v>0</v>
      </c>
      <c r="E83" s="718"/>
      <c r="F83" s="709"/>
      <c r="G83" s="709"/>
      <c r="H83" s="709"/>
      <c r="I83" s="720">
        <f>D83</f>
        <v>0</v>
      </c>
      <c r="J83" s="711"/>
    </row>
    <row r="84" spans="1:10" ht="12" customHeight="1">
      <c r="A84" s="1051">
        <v>2023</v>
      </c>
      <c r="C84" s="716" t="s">
        <v>320</v>
      </c>
      <c r="D84" s="1095">
        <f>'T2 ANSP HungaroControl'!F54</f>
        <v>0</v>
      </c>
      <c r="E84" s="718"/>
      <c r="F84" s="709"/>
      <c r="G84" s="709"/>
      <c r="H84" s="709"/>
      <c r="I84" s="726"/>
      <c r="J84" s="715">
        <f>D84</f>
        <v>0</v>
      </c>
    </row>
    <row r="85" spans="1:10" ht="12" customHeight="1">
      <c r="A85" s="1051">
        <v>2024</v>
      </c>
      <c r="C85" s="1060" t="s">
        <v>321</v>
      </c>
      <c r="D85" s="1096">
        <f>'T2 ANSP HungaroControl'!G54</f>
        <v>0</v>
      </c>
      <c r="E85" s="721"/>
      <c r="F85" s="722"/>
      <c r="G85" s="722"/>
      <c r="H85" s="722"/>
      <c r="I85" s="732"/>
      <c r="J85" s="1045">
        <f>D85</f>
        <v>0</v>
      </c>
    </row>
    <row r="86" spans="1:10" ht="12" customHeight="1">
      <c r="A86" s="1051" t="s">
        <v>261</v>
      </c>
      <c r="C86" s="1061" t="s">
        <v>322</v>
      </c>
      <c r="D86" s="1046">
        <f t="shared" ref="D86:J86" si="11">SUM(D80:D85)</f>
        <v>0</v>
      </c>
      <c r="E86" s="1079">
        <f t="shared" si="11"/>
        <v>0</v>
      </c>
      <c r="F86" s="1048">
        <f t="shared" si="11"/>
        <v>0</v>
      </c>
      <c r="G86" s="1048">
        <f t="shared" si="11"/>
        <v>0</v>
      </c>
      <c r="H86" s="1048">
        <f t="shared" si="11"/>
        <v>0</v>
      </c>
      <c r="I86" s="1080">
        <f t="shared" si="11"/>
        <v>0</v>
      </c>
      <c r="J86" s="1046">
        <f t="shared" si="11"/>
        <v>0</v>
      </c>
    </row>
    <row r="87" spans="1:10" ht="4.1500000000000004" customHeight="1">
      <c r="A87" s="1062"/>
      <c r="C87" s="1063"/>
      <c r="D87" s="1063"/>
      <c r="E87" s="1063"/>
      <c r="F87" s="1063"/>
      <c r="G87" s="1063"/>
      <c r="H87" s="1063"/>
      <c r="I87" s="1097"/>
      <c r="J87" s="1063"/>
    </row>
    <row r="88" spans="1:10" ht="12" customHeight="1">
      <c r="A88" s="1051">
        <v>2017</v>
      </c>
      <c r="C88" s="1058" t="s">
        <v>323</v>
      </c>
      <c r="D88" s="1074">
        <v>0</v>
      </c>
      <c r="E88" s="1084">
        <v>0</v>
      </c>
      <c r="F88" s="1085">
        <v>0</v>
      </c>
      <c r="G88" s="1085">
        <v>0</v>
      </c>
      <c r="H88" s="1085">
        <v>0</v>
      </c>
      <c r="I88" s="1086">
        <v>0</v>
      </c>
      <c r="J88" s="1109"/>
    </row>
    <row r="89" spans="1:10" ht="12" customHeight="1">
      <c r="A89" s="1051">
        <v>2018</v>
      </c>
      <c r="C89" s="1060" t="s">
        <v>324</v>
      </c>
      <c r="D89" s="1163">
        <v>0</v>
      </c>
      <c r="E89" s="1162">
        <v>0</v>
      </c>
      <c r="F89" s="1102">
        <v>0</v>
      </c>
      <c r="G89" s="1102">
        <v>0</v>
      </c>
      <c r="H89" s="1102">
        <v>0</v>
      </c>
      <c r="I89" s="1101">
        <v>0</v>
      </c>
      <c r="J89" s="1164"/>
    </row>
    <row r="90" spans="1:10" ht="12" customHeight="1">
      <c r="A90" s="1051">
        <v>2019</v>
      </c>
      <c r="C90" s="716" t="s">
        <v>325</v>
      </c>
      <c r="D90" s="1093"/>
      <c r="E90" s="920"/>
      <c r="F90" s="917">
        <v>0</v>
      </c>
      <c r="G90" s="917">
        <v>0</v>
      </c>
      <c r="H90" s="917">
        <v>0</v>
      </c>
      <c r="I90" s="1089">
        <v>0</v>
      </c>
      <c r="J90" s="1110"/>
    </row>
    <row r="91" spans="1:10" ht="12" customHeight="1">
      <c r="A91" s="1051" t="s">
        <v>254</v>
      </c>
      <c r="C91" s="1059" t="s">
        <v>326</v>
      </c>
      <c r="D91" s="1075">
        <f>SUM(D88:D90)</f>
        <v>0</v>
      </c>
      <c r="E91" s="1076">
        <f t="shared" ref="E91:I91" si="12">SUM(E88:E90)</f>
        <v>0</v>
      </c>
      <c r="F91" s="1077">
        <f t="shared" si="12"/>
        <v>0</v>
      </c>
      <c r="G91" s="1077">
        <f t="shared" si="12"/>
        <v>0</v>
      </c>
      <c r="H91" s="1077">
        <f t="shared" si="12"/>
        <v>0</v>
      </c>
      <c r="I91" s="1078">
        <f t="shared" si="12"/>
        <v>0</v>
      </c>
      <c r="J91" s="714"/>
    </row>
    <row r="92" spans="1:10" ht="12" customHeight="1">
      <c r="A92" s="1051">
        <v>2020</v>
      </c>
      <c r="C92" s="1058" t="s">
        <v>327</v>
      </c>
      <c r="D92" s="1098">
        <f>'T2 ANSP HungaroControl'!C59</f>
        <v>0</v>
      </c>
      <c r="E92" s="717"/>
      <c r="F92" s="705"/>
      <c r="G92" s="719">
        <f>+D92</f>
        <v>0</v>
      </c>
      <c r="H92" s="705"/>
      <c r="I92" s="725"/>
      <c r="J92" s="707"/>
    </row>
    <row r="93" spans="1:10" ht="12" customHeight="1">
      <c r="A93" s="1051">
        <v>2021</v>
      </c>
      <c r="C93" s="716" t="s">
        <v>328</v>
      </c>
      <c r="D93" s="1099">
        <f>'T2 ANSP HungaroControl'!D59</f>
        <v>0</v>
      </c>
      <c r="E93" s="718"/>
      <c r="F93" s="709"/>
      <c r="G93" s="709"/>
      <c r="H93" s="708">
        <f>+D93</f>
        <v>0</v>
      </c>
      <c r="I93" s="710"/>
      <c r="J93" s="711"/>
    </row>
    <row r="94" spans="1:10" ht="12" customHeight="1">
      <c r="A94" s="1051">
        <v>2022</v>
      </c>
      <c r="C94" s="716" t="s">
        <v>329</v>
      </c>
      <c r="D94" s="1099">
        <f>'T2 ANSP HungaroControl'!E59</f>
        <v>0</v>
      </c>
      <c r="E94" s="718"/>
      <c r="F94" s="709"/>
      <c r="G94" s="709"/>
      <c r="H94" s="709"/>
      <c r="I94" s="720">
        <f>+D94</f>
        <v>0</v>
      </c>
      <c r="J94" s="711"/>
    </row>
    <row r="95" spans="1:10" ht="12" customHeight="1">
      <c r="A95" s="1051">
        <v>2023</v>
      </c>
      <c r="C95" s="716" t="s">
        <v>330</v>
      </c>
      <c r="D95" s="1099">
        <f>'T2 ANSP HungaroControl'!F59</f>
        <v>0</v>
      </c>
      <c r="E95" s="718"/>
      <c r="F95" s="709"/>
      <c r="G95" s="709"/>
      <c r="H95" s="709"/>
      <c r="I95" s="726"/>
      <c r="J95" s="715">
        <f>+D95</f>
        <v>0</v>
      </c>
    </row>
    <row r="96" spans="1:10" ht="12" customHeight="1">
      <c r="A96" s="1051">
        <v>2024</v>
      </c>
      <c r="C96" s="1060" t="s">
        <v>331</v>
      </c>
      <c r="D96" s="1100">
        <f>'T2 ANSP HungaroControl'!G59</f>
        <v>0</v>
      </c>
      <c r="E96" s="721"/>
      <c r="F96" s="722"/>
      <c r="G96" s="722"/>
      <c r="H96" s="722"/>
      <c r="I96" s="732"/>
      <c r="J96" s="1045">
        <f>+D96</f>
        <v>0</v>
      </c>
    </row>
    <row r="97" spans="1:10" ht="12" customHeight="1">
      <c r="A97" s="1051" t="s">
        <v>261</v>
      </c>
      <c r="C97" s="1061" t="s">
        <v>332</v>
      </c>
      <c r="D97" s="1046">
        <f t="shared" ref="D97:J97" si="13">SUM(D91:D96)</f>
        <v>0</v>
      </c>
      <c r="E97" s="1079">
        <f t="shared" si="13"/>
        <v>0</v>
      </c>
      <c r="F97" s="1048">
        <f t="shared" si="13"/>
        <v>0</v>
      </c>
      <c r="G97" s="1048">
        <f t="shared" si="13"/>
        <v>0</v>
      </c>
      <c r="H97" s="1048">
        <f t="shared" si="13"/>
        <v>0</v>
      </c>
      <c r="I97" s="1080">
        <f t="shared" si="13"/>
        <v>0</v>
      </c>
      <c r="J97" s="1046">
        <f t="shared" si="13"/>
        <v>0</v>
      </c>
    </row>
    <row r="98" spans="1:10" ht="4.9000000000000004" customHeight="1">
      <c r="A98" s="1062"/>
      <c r="C98" s="1063"/>
      <c r="D98" s="1063"/>
      <c r="E98" s="1090"/>
      <c r="F98" s="1090"/>
      <c r="G98" s="1090"/>
      <c r="H98" s="1090"/>
      <c r="I98" s="1090"/>
      <c r="J98" s="1090"/>
    </row>
    <row r="99" spans="1:10" ht="12" customHeight="1">
      <c r="A99" s="1051">
        <v>2017</v>
      </c>
      <c r="C99" s="1058" t="s">
        <v>333</v>
      </c>
      <c r="D99" s="1074">
        <v>0</v>
      </c>
      <c r="E99" s="1084">
        <v>0</v>
      </c>
      <c r="F99" s="1085">
        <v>0</v>
      </c>
      <c r="G99" s="1085">
        <v>0</v>
      </c>
      <c r="H99" s="1085">
        <v>0</v>
      </c>
      <c r="I99" s="1086">
        <v>0</v>
      </c>
      <c r="J99" s="1040">
        <f t="shared" ref="J99:J101" si="14">D99-SUM(E99:I99)</f>
        <v>0</v>
      </c>
    </row>
    <row r="100" spans="1:10" ht="12" customHeight="1">
      <c r="A100" s="1051">
        <v>2018</v>
      </c>
      <c r="C100" s="1060" t="s">
        <v>334</v>
      </c>
      <c r="D100" s="1163">
        <v>-1251824.1608562723</v>
      </c>
      <c r="E100" s="1162">
        <f>+D100</f>
        <v>-1251824.1608562723</v>
      </c>
      <c r="F100" s="1102">
        <v>0</v>
      </c>
      <c r="G100" s="1102">
        <v>0</v>
      </c>
      <c r="H100" s="1102">
        <v>0</v>
      </c>
      <c r="I100" s="1101">
        <v>0</v>
      </c>
      <c r="J100" s="1045">
        <f t="shared" si="14"/>
        <v>0</v>
      </c>
    </row>
    <row r="101" spans="1:10" ht="12" customHeight="1">
      <c r="A101" s="1051">
        <v>2019</v>
      </c>
      <c r="C101" s="716" t="s">
        <v>335</v>
      </c>
      <c r="D101" s="1093"/>
      <c r="E101" s="920"/>
      <c r="F101" s="917">
        <v>0</v>
      </c>
      <c r="G101" s="917">
        <v>0</v>
      </c>
      <c r="H101" s="917">
        <v>0</v>
      </c>
      <c r="I101" s="1089">
        <v>0</v>
      </c>
      <c r="J101" s="715">
        <f t="shared" si="14"/>
        <v>0</v>
      </c>
    </row>
    <row r="102" spans="1:10" ht="12" customHeight="1">
      <c r="A102" s="1051" t="s">
        <v>254</v>
      </c>
      <c r="C102" s="1059" t="s">
        <v>336</v>
      </c>
      <c r="D102" s="1075">
        <f t="shared" ref="D102:J102" si="15">SUM(D99:D101)</f>
        <v>-1251824.1608562723</v>
      </c>
      <c r="E102" s="1076">
        <f>SUM(E99:E101)</f>
        <v>-1251824.1608562723</v>
      </c>
      <c r="F102" s="1077">
        <f t="shared" si="15"/>
        <v>0</v>
      </c>
      <c r="G102" s="1077">
        <f t="shared" si="15"/>
        <v>0</v>
      </c>
      <c r="H102" s="1077">
        <f t="shared" si="15"/>
        <v>0</v>
      </c>
      <c r="I102" s="1078">
        <f t="shared" si="15"/>
        <v>0</v>
      </c>
      <c r="J102" s="1075">
        <f t="shared" si="15"/>
        <v>0</v>
      </c>
    </row>
    <row r="103" spans="1:10" ht="12" customHeight="1">
      <c r="A103" s="1051">
        <v>2020</v>
      </c>
      <c r="C103" s="1058" t="s">
        <v>337</v>
      </c>
      <c r="D103" s="1040">
        <f>(E11+E22+E75+E80+E91+E102+E108)*-'T2 ANSP HungaroControl'!C40</f>
        <v>0</v>
      </c>
      <c r="E103" s="925"/>
      <c r="F103" s="918"/>
      <c r="G103" s="1085">
        <f>D103</f>
        <v>0</v>
      </c>
      <c r="H103" s="1085">
        <v>0</v>
      </c>
      <c r="I103" s="1086">
        <v>0</v>
      </c>
      <c r="J103" s="1040">
        <f>D103-SUM(E103:I103)</f>
        <v>0</v>
      </c>
    </row>
    <row r="104" spans="1:10" ht="12" customHeight="1">
      <c r="A104" s="1051">
        <v>2021</v>
      </c>
      <c r="C104" s="716" t="s">
        <v>338</v>
      </c>
      <c r="D104" s="715">
        <f>(F11+F22+F75+F80+F91+F102+F108)*-'T2 ANSP HungaroControl'!D40</f>
        <v>0</v>
      </c>
      <c r="E104" s="920"/>
      <c r="F104" s="922"/>
      <c r="G104" s="922"/>
      <c r="H104" s="917">
        <f>+D104</f>
        <v>0</v>
      </c>
      <c r="I104" s="1089">
        <v>0</v>
      </c>
      <c r="J104" s="715">
        <f>D104-SUM(E104:I104)</f>
        <v>0</v>
      </c>
    </row>
    <row r="105" spans="1:10" ht="12" customHeight="1">
      <c r="A105" s="1051">
        <v>2022</v>
      </c>
      <c r="C105" s="716" t="s">
        <v>339</v>
      </c>
      <c r="D105" s="715">
        <f>(G11+G22+G75+G80+G91+G102+G108)*-'T2 ANSP HungaroControl'!E40</f>
        <v>0</v>
      </c>
      <c r="E105" s="920"/>
      <c r="F105" s="922"/>
      <c r="G105" s="922"/>
      <c r="H105" s="922"/>
      <c r="I105" s="1089">
        <f>+D105</f>
        <v>0</v>
      </c>
      <c r="J105" s="715">
        <f>D105-SUM(E105:I105)</f>
        <v>0</v>
      </c>
    </row>
    <row r="106" spans="1:10" ht="12" customHeight="1">
      <c r="A106" s="1051">
        <v>2023</v>
      </c>
      <c r="C106" s="716" t="s">
        <v>340</v>
      </c>
      <c r="D106" s="715">
        <f>(H11+H22+H75+H80+H91+H102+H108)*-'T2 ANSP HungaroControl'!F40</f>
        <v>0</v>
      </c>
      <c r="E106" s="920"/>
      <c r="F106" s="922"/>
      <c r="G106" s="922"/>
      <c r="H106" s="922"/>
      <c r="I106" s="926"/>
      <c r="J106" s="715">
        <f>D106-SUM(E106:I106)</f>
        <v>0</v>
      </c>
    </row>
    <row r="107" spans="1:10" ht="12" customHeight="1">
      <c r="A107" s="1051">
        <v>2024</v>
      </c>
      <c r="C107" s="1060" t="s">
        <v>341</v>
      </c>
      <c r="D107" s="715">
        <f>(I11+I22+I75+I80+I91+I102+I108)*-'T2 ANSP HungaroControl'!G40</f>
        <v>0</v>
      </c>
      <c r="E107" s="920"/>
      <c r="F107" s="922"/>
      <c r="G107" s="922"/>
      <c r="H107" s="922"/>
      <c r="I107" s="926"/>
      <c r="J107" s="715">
        <f>D107-SUM(E107:I107)</f>
        <v>0</v>
      </c>
    </row>
    <row r="108" spans="1:10" ht="12" customHeight="1">
      <c r="A108" s="1051" t="s">
        <v>254</v>
      </c>
      <c r="C108" s="1059" t="s">
        <v>342</v>
      </c>
      <c r="D108" s="1075">
        <f t="shared" ref="D108:J108" si="16">SUM(D103:D107)</f>
        <v>0</v>
      </c>
      <c r="E108" s="1076">
        <f t="shared" si="16"/>
        <v>0</v>
      </c>
      <c r="F108" s="1077">
        <f t="shared" si="16"/>
        <v>0</v>
      </c>
      <c r="G108" s="1077">
        <f t="shared" si="16"/>
        <v>0</v>
      </c>
      <c r="H108" s="1077">
        <f t="shared" si="16"/>
        <v>0</v>
      </c>
      <c r="I108" s="1078">
        <f t="shared" si="16"/>
        <v>0</v>
      </c>
      <c r="J108" s="1075">
        <f t="shared" si="16"/>
        <v>0</v>
      </c>
    </row>
    <row r="109" spans="1:10" ht="12" customHeight="1">
      <c r="A109" s="1051">
        <v>2020</v>
      </c>
      <c r="C109" s="1058" t="s">
        <v>343</v>
      </c>
      <c r="D109" s="1098">
        <f>'T2 ANSP HungaroControl'!C46</f>
        <v>0</v>
      </c>
      <c r="E109" s="717"/>
      <c r="F109" s="705"/>
      <c r="G109" s="719">
        <f>D109</f>
        <v>0</v>
      </c>
      <c r="H109" s="705"/>
      <c r="I109" s="725"/>
      <c r="J109" s="707"/>
    </row>
    <row r="110" spans="1:10" ht="12" customHeight="1">
      <c r="A110" s="1051">
        <v>2021</v>
      </c>
      <c r="C110" s="716" t="s">
        <v>344</v>
      </c>
      <c r="D110" s="1099">
        <f>'T2 ANSP HungaroControl'!D46</f>
        <v>0</v>
      </c>
      <c r="E110" s="718"/>
      <c r="F110" s="709"/>
      <c r="G110" s="709"/>
      <c r="H110" s="708">
        <f>D110</f>
        <v>0</v>
      </c>
      <c r="I110" s="726"/>
      <c r="J110" s="711"/>
    </row>
    <row r="111" spans="1:10" ht="12" customHeight="1">
      <c r="A111" s="1051">
        <v>2022</v>
      </c>
      <c r="C111" s="716" t="s">
        <v>345</v>
      </c>
      <c r="D111" s="1099">
        <f>'T2 ANSP HungaroControl'!E46</f>
        <v>0</v>
      </c>
      <c r="E111" s="718"/>
      <c r="F111" s="709"/>
      <c r="G111" s="709"/>
      <c r="H111" s="709"/>
      <c r="I111" s="720">
        <f>D111</f>
        <v>0</v>
      </c>
      <c r="J111" s="711"/>
    </row>
    <row r="112" spans="1:10" ht="12" customHeight="1">
      <c r="A112" s="1051">
        <v>2023</v>
      </c>
      <c r="C112" s="716" t="s">
        <v>346</v>
      </c>
      <c r="D112" s="1099">
        <f>'T2 ANSP HungaroControl'!F46</f>
        <v>0</v>
      </c>
      <c r="E112" s="718"/>
      <c r="F112" s="709"/>
      <c r="G112" s="709"/>
      <c r="H112" s="709"/>
      <c r="I112" s="726"/>
      <c r="J112" s="715">
        <f>D112</f>
        <v>0</v>
      </c>
    </row>
    <row r="113" spans="1:10" ht="12" customHeight="1">
      <c r="A113" s="1051">
        <v>2024</v>
      </c>
      <c r="C113" s="1060" t="s">
        <v>347</v>
      </c>
      <c r="D113" s="1100">
        <f>'T2 ANSP HungaroControl'!G46</f>
        <v>0</v>
      </c>
      <c r="E113" s="721"/>
      <c r="F113" s="722"/>
      <c r="G113" s="722"/>
      <c r="H113" s="722"/>
      <c r="I113" s="732"/>
      <c r="J113" s="1045">
        <f>D113</f>
        <v>0</v>
      </c>
    </row>
    <row r="114" spans="1:10" ht="12" customHeight="1">
      <c r="A114" s="1051" t="s">
        <v>261</v>
      </c>
      <c r="C114" s="1061" t="s">
        <v>348</v>
      </c>
      <c r="D114" s="1046">
        <f>D102+SUM(D108:D113)</f>
        <v>-1251824.1608562723</v>
      </c>
      <c r="E114" s="1079">
        <f t="shared" ref="E114:J114" si="17">E102+SUM(E108:E113)</f>
        <v>-1251824.1608562723</v>
      </c>
      <c r="F114" s="1048">
        <f t="shared" si="17"/>
        <v>0</v>
      </c>
      <c r="G114" s="1048">
        <f t="shared" si="17"/>
        <v>0</v>
      </c>
      <c r="H114" s="1048">
        <f t="shared" si="17"/>
        <v>0</v>
      </c>
      <c r="I114" s="1080">
        <f t="shared" si="17"/>
        <v>0</v>
      </c>
      <c r="J114" s="1046">
        <f t="shared" si="17"/>
        <v>0</v>
      </c>
    </row>
    <row r="115" spans="1:10" ht="4.1500000000000004" customHeight="1">
      <c r="A115" s="1062"/>
    </row>
    <row r="116" spans="1:10" ht="12" customHeight="1">
      <c r="A116" s="1051">
        <v>2017</v>
      </c>
      <c r="C116" s="1058" t="s">
        <v>349</v>
      </c>
      <c r="D116" s="1074">
        <v>0</v>
      </c>
      <c r="E116" s="1084">
        <v>0</v>
      </c>
      <c r="F116" s="1085">
        <v>0</v>
      </c>
      <c r="G116" s="1085">
        <v>0</v>
      </c>
      <c r="H116" s="1085">
        <v>0</v>
      </c>
      <c r="I116" s="1086">
        <v>0</v>
      </c>
      <c r="J116" s="1040">
        <f>D116-SUM(E116:I116)</f>
        <v>0</v>
      </c>
    </row>
    <row r="117" spans="1:10" ht="12" customHeight="1">
      <c r="A117" s="1051">
        <v>2018</v>
      </c>
      <c r="C117" s="1060" t="s">
        <v>350</v>
      </c>
      <c r="D117" s="1163">
        <v>0</v>
      </c>
      <c r="E117" s="1162">
        <f>+D117</f>
        <v>0</v>
      </c>
      <c r="F117" s="1102">
        <v>0</v>
      </c>
      <c r="G117" s="1102">
        <v>0</v>
      </c>
      <c r="H117" s="1102">
        <v>0</v>
      </c>
      <c r="I117" s="1101">
        <v>0</v>
      </c>
      <c r="J117" s="1045">
        <f>D117-SUM(E117:I117)</f>
        <v>0</v>
      </c>
    </row>
    <row r="118" spans="1:10" ht="12" customHeight="1">
      <c r="A118" s="1051">
        <v>2019</v>
      </c>
      <c r="C118" s="716" t="s">
        <v>351</v>
      </c>
      <c r="D118" s="1093"/>
      <c r="E118" s="1088">
        <v>0</v>
      </c>
      <c r="F118" s="917">
        <v>0</v>
      </c>
      <c r="G118" s="917">
        <v>0</v>
      </c>
      <c r="H118" s="917">
        <v>0</v>
      </c>
      <c r="I118" s="1089">
        <v>0</v>
      </c>
      <c r="J118" s="715">
        <f>D118-SUM(E118:I118)</f>
        <v>0</v>
      </c>
    </row>
    <row r="119" spans="1:10" ht="12" customHeight="1">
      <c r="A119" s="1051" t="s">
        <v>254</v>
      </c>
      <c r="C119" s="1059" t="s">
        <v>352</v>
      </c>
      <c r="D119" s="1075">
        <f>SUM(D116:D118)</f>
        <v>0</v>
      </c>
      <c r="E119" s="1076">
        <f t="shared" ref="E119:I119" si="18">SUM(E116:E118)</f>
        <v>0</v>
      </c>
      <c r="F119" s="1077">
        <f t="shared" si="18"/>
        <v>0</v>
      </c>
      <c r="G119" s="1077">
        <f t="shared" si="18"/>
        <v>0</v>
      </c>
      <c r="H119" s="1077">
        <f t="shared" si="18"/>
        <v>0</v>
      </c>
      <c r="I119" s="1078">
        <f t="shared" si="18"/>
        <v>0</v>
      </c>
      <c r="J119" s="1075">
        <f>SUM(J116:J118)</f>
        <v>0</v>
      </c>
    </row>
    <row r="120" spans="1:10" ht="12" customHeight="1">
      <c r="A120" s="1051">
        <v>2020</v>
      </c>
      <c r="C120" s="1058" t="s">
        <v>353</v>
      </c>
      <c r="D120" s="1098">
        <f>'T2 ANSP HungaroControl'!C69</f>
        <v>-16003.526</v>
      </c>
      <c r="E120" s="1084">
        <f>D120</f>
        <v>-16003.526</v>
      </c>
      <c r="F120" s="1085">
        <v>0</v>
      </c>
      <c r="G120" s="1085">
        <v>0</v>
      </c>
      <c r="H120" s="1085">
        <v>0</v>
      </c>
      <c r="I120" s="1086">
        <v>0</v>
      </c>
      <c r="J120" s="1040">
        <f t="shared" ref="J120:J124" si="19">D120-SUM(E120:I120)</f>
        <v>0</v>
      </c>
    </row>
    <row r="121" spans="1:10" ht="12" customHeight="1">
      <c r="A121" s="1051">
        <v>2021</v>
      </c>
      <c r="C121" s="716" t="s">
        <v>354</v>
      </c>
      <c r="D121" s="1099">
        <f>'T2 ANSP HungaroControl'!D69</f>
        <v>0</v>
      </c>
      <c r="E121" s="920"/>
      <c r="F121" s="917">
        <v>0</v>
      </c>
      <c r="G121" s="917">
        <v>0</v>
      </c>
      <c r="H121" s="917">
        <f>D121</f>
        <v>0</v>
      </c>
      <c r="I121" s="1089">
        <v>0</v>
      </c>
      <c r="J121" s="715">
        <f t="shared" si="19"/>
        <v>0</v>
      </c>
    </row>
    <row r="122" spans="1:10" ht="12" customHeight="1">
      <c r="A122" s="1051">
        <v>2022</v>
      </c>
      <c r="C122" s="716" t="s">
        <v>355</v>
      </c>
      <c r="D122" s="1099">
        <f>'T2 ANSP HungaroControl'!E69</f>
        <v>0</v>
      </c>
      <c r="E122" s="920"/>
      <c r="F122" s="922"/>
      <c r="G122" s="917">
        <v>0</v>
      </c>
      <c r="H122" s="917">
        <v>0</v>
      </c>
      <c r="I122" s="1089">
        <f>D122</f>
        <v>0</v>
      </c>
      <c r="J122" s="715">
        <f t="shared" si="19"/>
        <v>0</v>
      </c>
    </row>
    <row r="123" spans="1:10" ht="12" customHeight="1">
      <c r="A123" s="1051">
        <v>2023</v>
      </c>
      <c r="C123" s="716" t="s">
        <v>356</v>
      </c>
      <c r="D123" s="1099">
        <f>'T2 ANSP HungaroControl'!F69</f>
        <v>0</v>
      </c>
      <c r="E123" s="920"/>
      <c r="F123" s="922"/>
      <c r="G123" s="922"/>
      <c r="H123" s="917">
        <v>0</v>
      </c>
      <c r="I123" s="1089">
        <v>0</v>
      </c>
      <c r="J123" s="715">
        <f t="shared" si="19"/>
        <v>0</v>
      </c>
    </row>
    <row r="124" spans="1:10" ht="12" customHeight="1">
      <c r="A124" s="1051">
        <v>2024</v>
      </c>
      <c r="C124" s="1060" t="s">
        <v>357</v>
      </c>
      <c r="D124" s="1100">
        <f>'T2 ANSP HungaroControl'!G69</f>
        <v>0</v>
      </c>
      <c r="E124" s="923"/>
      <c r="F124" s="924"/>
      <c r="G124" s="924"/>
      <c r="H124" s="924"/>
      <c r="I124" s="1101">
        <v>0</v>
      </c>
      <c r="J124" s="1045">
        <f t="shared" si="19"/>
        <v>0</v>
      </c>
    </row>
    <row r="125" spans="1:10" ht="12" customHeight="1">
      <c r="A125" s="1051" t="s">
        <v>261</v>
      </c>
      <c r="C125" s="1061" t="s">
        <v>358</v>
      </c>
      <c r="D125" s="1046">
        <f t="shared" ref="D125:J125" si="20">SUM(D119:D124)</f>
        <v>-16003.526</v>
      </c>
      <c r="E125" s="1079">
        <f t="shared" si="20"/>
        <v>-16003.526</v>
      </c>
      <c r="F125" s="1048">
        <f t="shared" si="20"/>
        <v>0</v>
      </c>
      <c r="G125" s="1048">
        <f t="shared" si="20"/>
        <v>0</v>
      </c>
      <c r="H125" s="1048">
        <f t="shared" si="20"/>
        <v>0</v>
      </c>
      <c r="I125" s="1080">
        <f t="shared" si="20"/>
        <v>0</v>
      </c>
      <c r="J125" s="1046">
        <f t="shared" si="20"/>
        <v>0</v>
      </c>
    </row>
    <row r="126" spans="1:10" ht="4.1500000000000004" customHeight="1">
      <c r="A126" s="1062"/>
    </row>
    <row r="127" spans="1:10" ht="12" customHeight="1">
      <c r="A127" s="1051">
        <v>2017</v>
      </c>
      <c r="C127" s="1058" t="s">
        <v>359</v>
      </c>
      <c r="D127" s="1074">
        <v>0</v>
      </c>
      <c r="E127" s="1084">
        <v>0</v>
      </c>
      <c r="F127" s="1085">
        <v>0</v>
      </c>
      <c r="G127" s="1085">
        <v>0</v>
      </c>
      <c r="H127" s="1085">
        <v>0</v>
      </c>
      <c r="I127" s="1086">
        <v>0</v>
      </c>
      <c r="J127" s="1040">
        <f t="shared" ref="J127:J129" si="21">D127-SUM(E127:I127)</f>
        <v>0</v>
      </c>
    </row>
    <row r="128" spans="1:10" ht="12" customHeight="1">
      <c r="A128" s="1051">
        <v>2018</v>
      </c>
      <c r="C128" s="1060" t="s">
        <v>360</v>
      </c>
      <c r="D128" s="1163">
        <v>0</v>
      </c>
      <c r="E128" s="1162">
        <v>0</v>
      </c>
      <c r="F128" s="1102">
        <v>0</v>
      </c>
      <c r="G128" s="1102">
        <v>0</v>
      </c>
      <c r="H128" s="1102">
        <v>0</v>
      </c>
      <c r="I128" s="1101">
        <v>0</v>
      </c>
      <c r="J128" s="1045">
        <f t="shared" si="21"/>
        <v>0</v>
      </c>
    </row>
    <row r="129" spans="1:10" ht="12" customHeight="1">
      <c r="A129" s="1051">
        <v>2019</v>
      </c>
      <c r="C129" s="716" t="s">
        <v>361</v>
      </c>
      <c r="D129" s="1093"/>
      <c r="E129" s="1088">
        <v>0</v>
      </c>
      <c r="F129" s="917">
        <v>0</v>
      </c>
      <c r="G129" s="917">
        <v>0</v>
      </c>
      <c r="H129" s="917">
        <v>0</v>
      </c>
      <c r="I129" s="1089">
        <v>0</v>
      </c>
      <c r="J129" s="715">
        <f t="shared" si="21"/>
        <v>0</v>
      </c>
    </row>
    <row r="130" spans="1:10" ht="12" customHeight="1">
      <c r="A130" s="1051" t="s">
        <v>254</v>
      </c>
      <c r="C130" s="1059" t="s">
        <v>362</v>
      </c>
      <c r="D130" s="1075">
        <f>SUM(D127:D129)</f>
        <v>0</v>
      </c>
      <c r="E130" s="1076">
        <f t="shared" ref="E130:J130" si="22">SUM(E127:E129)</f>
        <v>0</v>
      </c>
      <c r="F130" s="1077">
        <f t="shared" si="22"/>
        <v>0</v>
      </c>
      <c r="G130" s="1077">
        <f t="shared" si="22"/>
        <v>0</v>
      </c>
      <c r="H130" s="1077">
        <f t="shared" si="22"/>
        <v>0</v>
      </c>
      <c r="I130" s="1078">
        <f t="shared" si="22"/>
        <v>0</v>
      </c>
      <c r="J130" s="1075">
        <f t="shared" si="22"/>
        <v>0</v>
      </c>
    </row>
    <row r="131" spans="1:10" s="357" customFormat="1">
      <c r="A131" s="1051">
        <v>2020</v>
      </c>
      <c r="B131" s="740"/>
      <c r="C131" s="1058" t="s">
        <v>363</v>
      </c>
      <c r="D131" s="1098">
        <f>'T2 ANSP HungaroControl'!C70</f>
        <v>0</v>
      </c>
      <c r="E131" s="1084">
        <v>0</v>
      </c>
      <c r="F131" s="1085">
        <v>0</v>
      </c>
      <c r="G131" s="1085">
        <v>0</v>
      </c>
      <c r="H131" s="1085">
        <v>0</v>
      </c>
      <c r="I131" s="1086">
        <v>0</v>
      </c>
      <c r="J131" s="1040">
        <f t="shared" ref="J131:J135" si="23">D131-SUM(E131:I131)</f>
        <v>0</v>
      </c>
    </row>
    <row r="132" spans="1:10" ht="12" customHeight="1">
      <c r="A132" s="1051">
        <v>2021</v>
      </c>
      <c r="C132" s="716" t="s">
        <v>364</v>
      </c>
      <c r="D132" s="1099">
        <f>'T2 ANSP HungaroControl'!D70</f>
        <v>0</v>
      </c>
      <c r="E132" s="920"/>
      <c r="F132" s="917">
        <v>0</v>
      </c>
      <c r="G132" s="917">
        <v>0</v>
      </c>
      <c r="H132" s="917">
        <v>0</v>
      </c>
      <c r="I132" s="1089">
        <v>0</v>
      </c>
      <c r="J132" s="715">
        <f t="shared" si="23"/>
        <v>0</v>
      </c>
    </row>
    <row r="133" spans="1:10" ht="12" customHeight="1">
      <c r="A133" s="1051">
        <v>2022</v>
      </c>
      <c r="C133" s="716" t="s">
        <v>365</v>
      </c>
      <c r="D133" s="1099">
        <f>'T2 ANSP HungaroControl'!E70</f>
        <v>0</v>
      </c>
      <c r="E133" s="920"/>
      <c r="F133" s="922"/>
      <c r="G133" s="917">
        <v>0</v>
      </c>
      <c r="H133" s="917">
        <v>0</v>
      </c>
      <c r="I133" s="1089">
        <v>0</v>
      </c>
      <c r="J133" s="715">
        <f t="shared" si="23"/>
        <v>0</v>
      </c>
    </row>
    <row r="134" spans="1:10" ht="12" customHeight="1">
      <c r="A134" s="1051">
        <v>2023</v>
      </c>
      <c r="C134" s="716" t="s">
        <v>366</v>
      </c>
      <c r="D134" s="1099">
        <f>'T2 ANSP HungaroControl'!F70</f>
        <v>0</v>
      </c>
      <c r="E134" s="920"/>
      <c r="F134" s="922"/>
      <c r="G134" s="922"/>
      <c r="H134" s="917">
        <v>0</v>
      </c>
      <c r="I134" s="1089">
        <v>0</v>
      </c>
      <c r="J134" s="715">
        <f t="shared" si="23"/>
        <v>0</v>
      </c>
    </row>
    <row r="135" spans="1:10" ht="12" customHeight="1">
      <c r="A135" s="1051">
        <v>2024</v>
      </c>
      <c r="C135" s="1060" t="s">
        <v>367</v>
      </c>
      <c r="D135" s="1100">
        <f>'T2 ANSP HungaroControl'!G70</f>
        <v>0</v>
      </c>
      <c r="E135" s="923"/>
      <c r="F135" s="924"/>
      <c r="G135" s="924"/>
      <c r="H135" s="924"/>
      <c r="I135" s="1101">
        <v>0</v>
      </c>
      <c r="J135" s="1045">
        <f t="shared" si="23"/>
        <v>0</v>
      </c>
    </row>
    <row r="136" spans="1:10" ht="12" customHeight="1">
      <c r="A136" s="1051" t="s">
        <v>261</v>
      </c>
      <c r="C136" s="1061" t="s">
        <v>368</v>
      </c>
      <c r="D136" s="1046">
        <f>SUM(D130:D135)</f>
        <v>0</v>
      </c>
      <c r="E136" s="1079">
        <f t="shared" ref="E136:J136" si="24">SUM(E130:E135)</f>
        <v>0</v>
      </c>
      <c r="F136" s="1048">
        <f t="shared" si="24"/>
        <v>0</v>
      </c>
      <c r="G136" s="1048">
        <f t="shared" si="24"/>
        <v>0</v>
      </c>
      <c r="H136" s="1048">
        <f t="shared" si="24"/>
        <v>0</v>
      </c>
      <c r="I136" s="1080">
        <f t="shared" si="24"/>
        <v>0</v>
      </c>
      <c r="J136" s="1046">
        <f t="shared" si="24"/>
        <v>0</v>
      </c>
    </row>
    <row r="137" spans="1:10" ht="4.1500000000000004" customHeight="1">
      <c r="A137" s="1062"/>
    </row>
    <row r="138" spans="1:10" ht="12" customHeight="1">
      <c r="A138" s="1051">
        <v>2017</v>
      </c>
      <c r="C138" s="1058" t="s">
        <v>369</v>
      </c>
      <c r="D138" s="1074">
        <v>0</v>
      </c>
      <c r="E138" s="1084">
        <v>0</v>
      </c>
      <c r="F138" s="1085">
        <v>0</v>
      </c>
      <c r="G138" s="1085">
        <v>0</v>
      </c>
      <c r="H138" s="1085">
        <v>0</v>
      </c>
      <c r="I138" s="1086">
        <v>0</v>
      </c>
      <c r="J138" s="1040">
        <f t="shared" ref="J138:J140" si="25">D138-SUM(E138:I138)</f>
        <v>0</v>
      </c>
    </row>
    <row r="139" spans="1:10" ht="12" customHeight="1">
      <c r="A139" s="1051">
        <v>2018</v>
      </c>
      <c r="C139" s="1060" t="s">
        <v>370</v>
      </c>
      <c r="D139" s="1163">
        <v>0</v>
      </c>
      <c r="E139" s="1162">
        <v>0</v>
      </c>
      <c r="F139" s="1102">
        <v>0</v>
      </c>
      <c r="G139" s="1102">
        <v>0</v>
      </c>
      <c r="H139" s="1102">
        <v>0</v>
      </c>
      <c r="I139" s="1101">
        <v>0</v>
      </c>
      <c r="J139" s="1045">
        <f t="shared" si="25"/>
        <v>0</v>
      </c>
    </row>
    <row r="140" spans="1:10" ht="12" customHeight="1">
      <c r="A140" s="1051">
        <v>2019</v>
      </c>
      <c r="C140" s="716" t="s">
        <v>371</v>
      </c>
      <c r="D140" s="1093"/>
      <c r="E140" s="1088">
        <v>0</v>
      </c>
      <c r="F140" s="917">
        <v>0</v>
      </c>
      <c r="G140" s="917">
        <v>0</v>
      </c>
      <c r="H140" s="917">
        <v>0</v>
      </c>
      <c r="I140" s="1089">
        <v>0</v>
      </c>
      <c r="J140" s="715">
        <f t="shared" si="25"/>
        <v>0</v>
      </c>
    </row>
    <row r="141" spans="1:10" ht="12" customHeight="1">
      <c r="A141" s="1051" t="s">
        <v>254</v>
      </c>
      <c r="C141" s="1059" t="s">
        <v>372</v>
      </c>
      <c r="D141" s="1075">
        <f>SUM(D138:D140)</f>
        <v>0</v>
      </c>
      <c r="E141" s="1076">
        <f t="shared" ref="E141:J141" si="26">SUM(E138:E140)</f>
        <v>0</v>
      </c>
      <c r="F141" s="1077">
        <f t="shared" si="26"/>
        <v>0</v>
      </c>
      <c r="G141" s="1077">
        <f t="shared" si="26"/>
        <v>0</v>
      </c>
      <c r="H141" s="1077">
        <f t="shared" si="26"/>
        <v>0</v>
      </c>
      <c r="I141" s="1078">
        <f t="shared" si="26"/>
        <v>0</v>
      </c>
      <c r="J141" s="1075">
        <f t="shared" si="26"/>
        <v>0</v>
      </c>
    </row>
    <row r="142" spans="1:10" s="357" customFormat="1">
      <c r="A142" s="1051">
        <v>2020</v>
      </c>
      <c r="B142" s="740"/>
      <c r="C142" s="1058" t="s">
        <v>373</v>
      </c>
      <c r="D142" s="1098">
        <f>'T2 ANSP HungaroControl'!C71</f>
        <v>19338.169299468485</v>
      </c>
      <c r="E142" s="1084">
        <f>+D142</f>
        <v>19338.169299468485</v>
      </c>
      <c r="F142" s="1085">
        <v>0</v>
      </c>
      <c r="G142" s="1085">
        <v>0</v>
      </c>
      <c r="H142" s="918"/>
      <c r="I142" s="919"/>
      <c r="J142" s="707"/>
    </row>
    <row r="143" spans="1:10" ht="12" customHeight="1">
      <c r="A143" s="1051">
        <v>2021</v>
      </c>
      <c r="C143" s="716" t="s">
        <v>374</v>
      </c>
      <c r="D143" s="1099">
        <f>'T2 ANSP HungaroControl'!D71</f>
        <v>0</v>
      </c>
      <c r="E143" s="920"/>
      <c r="F143" s="917">
        <v>0</v>
      </c>
      <c r="G143" s="917">
        <v>0</v>
      </c>
      <c r="H143" s="917">
        <f>D143</f>
        <v>0</v>
      </c>
      <c r="I143" s="921"/>
      <c r="J143" s="711"/>
    </row>
    <row r="144" spans="1:10" ht="12" customHeight="1">
      <c r="A144" s="1051">
        <v>2022</v>
      </c>
      <c r="C144" s="716" t="s">
        <v>375</v>
      </c>
      <c r="D144" s="1099">
        <f>'T2 ANSP HungaroControl'!E71</f>
        <v>0</v>
      </c>
      <c r="E144" s="920"/>
      <c r="F144" s="922"/>
      <c r="G144" s="917">
        <v>0</v>
      </c>
      <c r="H144" s="917">
        <v>0</v>
      </c>
      <c r="I144" s="917">
        <f>D144</f>
        <v>0</v>
      </c>
      <c r="J144" s="711"/>
    </row>
    <row r="145" spans="1:10" ht="12" customHeight="1">
      <c r="A145" s="1051">
        <v>2023</v>
      </c>
      <c r="C145" s="716" t="s">
        <v>376</v>
      </c>
      <c r="D145" s="1099">
        <f>'T2 ANSP HungaroControl'!F71</f>
        <v>0</v>
      </c>
      <c r="E145" s="920"/>
      <c r="F145" s="922"/>
      <c r="G145" s="922"/>
      <c r="H145" s="917">
        <v>0</v>
      </c>
      <c r="I145" s="917">
        <v>0</v>
      </c>
      <c r="J145" s="715">
        <f>D145</f>
        <v>0</v>
      </c>
    </row>
    <row r="146" spans="1:10" ht="12" customHeight="1">
      <c r="A146" s="1051">
        <v>2024</v>
      </c>
      <c r="C146" s="1060" t="s">
        <v>377</v>
      </c>
      <c r="D146" s="1100">
        <f>'T2 ANSP HungaroControl'!G71</f>
        <v>0</v>
      </c>
      <c r="E146" s="923"/>
      <c r="F146" s="924"/>
      <c r="G146" s="924"/>
      <c r="H146" s="924"/>
      <c r="I146" s="1102">
        <v>0</v>
      </c>
      <c r="J146" s="1045">
        <f>D146</f>
        <v>0</v>
      </c>
    </row>
    <row r="147" spans="1:10" ht="12" customHeight="1">
      <c r="A147" s="1051" t="s">
        <v>261</v>
      </c>
      <c r="C147" s="1061" t="s">
        <v>378</v>
      </c>
      <c r="D147" s="1046">
        <f t="shared" ref="D147:J147" si="27">SUM(D141:D146)</f>
        <v>19338.169299468485</v>
      </c>
      <c r="E147" s="1079">
        <f t="shared" si="27"/>
        <v>19338.169299468485</v>
      </c>
      <c r="F147" s="1048">
        <f t="shared" si="27"/>
        <v>0</v>
      </c>
      <c r="G147" s="1048">
        <f t="shared" si="27"/>
        <v>0</v>
      </c>
      <c r="H147" s="1048">
        <f t="shared" si="27"/>
        <v>0</v>
      </c>
      <c r="I147" s="1080">
        <f t="shared" si="27"/>
        <v>0</v>
      </c>
      <c r="J147" s="1046">
        <f t="shared" si="27"/>
        <v>0</v>
      </c>
    </row>
    <row r="148" spans="1:10" ht="4.1500000000000004" customHeight="1">
      <c r="A148" s="1062"/>
    </row>
    <row r="149" spans="1:10" ht="12" customHeight="1">
      <c r="A149" s="1051">
        <v>2017</v>
      </c>
      <c r="C149" s="1058" t="s">
        <v>379</v>
      </c>
      <c r="D149" s="1074">
        <v>0</v>
      </c>
      <c r="E149" s="1084">
        <v>0</v>
      </c>
      <c r="F149" s="1085">
        <v>0</v>
      </c>
      <c r="G149" s="1085">
        <v>0</v>
      </c>
      <c r="H149" s="1085">
        <v>0</v>
      </c>
      <c r="I149" s="1086">
        <v>0</v>
      </c>
      <c r="J149" s="1040">
        <f t="shared" ref="J149:J151" si="28">D149-SUM(E149:I149)</f>
        <v>0</v>
      </c>
    </row>
    <row r="150" spans="1:10" ht="12" customHeight="1">
      <c r="A150" s="1051">
        <v>2018</v>
      </c>
      <c r="C150" s="1060" t="s">
        <v>380</v>
      </c>
      <c r="D150" s="1163">
        <v>0</v>
      </c>
      <c r="E150" s="1162">
        <v>0</v>
      </c>
      <c r="F150" s="1102">
        <v>0</v>
      </c>
      <c r="G150" s="1102">
        <v>0</v>
      </c>
      <c r="H150" s="1102">
        <v>0</v>
      </c>
      <c r="I150" s="1101">
        <v>0</v>
      </c>
      <c r="J150" s="1045">
        <f t="shared" si="28"/>
        <v>0</v>
      </c>
    </row>
    <row r="151" spans="1:10" ht="12" customHeight="1">
      <c r="A151" s="1051">
        <v>2019</v>
      </c>
      <c r="C151" s="716" t="s">
        <v>381</v>
      </c>
      <c r="D151" s="1093"/>
      <c r="E151" s="1088">
        <v>0</v>
      </c>
      <c r="F151" s="917">
        <v>0</v>
      </c>
      <c r="G151" s="917">
        <v>0</v>
      </c>
      <c r="H151" s="917">
        <v>0</v>
      </c>
      <c r="I151" s="1089">
        <v>0</v>
      </c>
      <c r="J151" s="715">
        <f t="shared" si="28"/>
        <v>0</v>
      </c>
    </row>
    <row r="152" spans="1:10" ht="12" customHeight="1">
      <c r="A152" s="1051" t="s">
        <v>254</v>
      </c>
      <c r="C152" s="1059" t="s">
        <v>382</v>
      </c>
      <c r="D152" s="1075">
        <f>SUM(D149:D151)</f>
        <v>0</v>
      </c>
      <c r="E152" s="1076">
        <f t="shared" ref="E152:J152" si="29">SUM(E149:E151)</f>
        <v>0</v>
      </c>
      <c r="F152" s="1077">
        <f t="shared" si="29"/>
        <v>0</v>
      </c>
      <c r="G152" s="1077">
        <f t="shared" si="29"/>
        <v>0</v>
      </c>
      <c r="H152" s="1077">
        <f t="shared" si="29"/>
        <v>0</v>
      </c>
      <c r="I152" s="1078">
        <f t="shared" si="29"/>
        <v>0</v>
      </c>
      <c r="J152" s="1075">
        <f t="shared" si="29"/>
        <v>0</v>
      </c>
    </row>
    <row r="153" spans="1:10" s="357" customFormat="1">
      <c r="A153" s="1051">
        <v>2020</v>
      </c>
      <c r="B153" s="740"/>
      <c r="C153" s="1058" t="s">
        <v>383</v>
      </c>
      <c r="D153" s="1098">
        <f>'T2 ANSP HungaroControl'!C72</f>
        <v>0</v>
      </c>
      <c r="E153" s="1084">
        <f>+D153</f>
        <v>0</v>
      </c>
      <c r="F153" s="1085">
        <v>0</v>
      </c>
      <c r="G153" s="1085">
        <v>0</v>
      </c>
      <c r="H153" s="918"/>
      <c r="I153" s="919"/>
      <c r="J153" s="707"/>
    </row>
    <row r="154" spans="1:10" ht="12" customHeight="1">
      <c r="A154" s="1051">
        <v>2021</v>
      </c>
      <c r="C154" s="716" t="s">
        <v>384</v>
      </c>
      <c r="D154" s="1099">
        <f>'T2 ANSP HungaroControl'!D72</f>
        <v>0</v>
      </c>
      <c r="E154" s="920"/>
      <c r="F154" s="917">
        <v>0</v>
      </c>
      <c r="G154" s="917">
        <v>0</v>
      </c>
      <c r="H154" s="917">
        <f>D154</f>
        <v>0</v>
      </c>
      <c r="I154" s="921"/>
      <c r="J154" s="711"/>
    </row>
    <row r="155" spans="1:10" ht="12" customHeight="1">
      <c r="A155" s="1051">
        <v>2022</v>
      </c>
      <c r="C155" s="716" t="s">
        <v>385</v>
      </c>
      <c r="D155" s="1099">
        <f>'T2 ANSP HungaroControl'!E72</f>
        <v>0</v>
      </c>
      <c r="E155" s="920"/>
      <c r="F155" s="922"/>
      <c r="G155" s="917">
        <v>0</v>
      </c>
      <c r="H155" s="917">
        <v>0</v>
      </c>
      <c r="I155" s="917">
        <f>D155</f>
        <v>0</v>
      </c>
      <c r="J155" s="711"/>
    </row>
    <row r="156" spans="1:10" ht="12" customHeight="1">
      <c r="A156" s="1051">
        <v>2023</v>
      </c>
      <c r="C156" s="716" t="s">
        <v>386</v>
      </c>
      <c r="D156" s="1099">
        <f>'T2 ANSP HungaroControl'!F72</f>
        <v>0</v>
      </c>
      <c r="E156" s="920"/>
      <c r="F156" s="922"/>
      <c r="G156" s="922"/>
      <c r="H156" s="917">
        <v>0</v>
      </c>
      <c r="I156" s="917">
        <v>0</v>
      </c>
      <c r="J156" s="715">
        <f>D156</f>
        <v>0</v>
      </c>
    </row>
    <row r="157" spans="1:10" ht="12" customHeight="1">
      <c r="A157" s="1051">
        <v>2024</v>
      </c>
      <c r="C157" s="1060" t="s">
        <v>387</v>
      </c>
      <c r="D157" s="1100">
        <f>'T2 ANSP HungaroControl'!G72</f>
        <v>0</v>
      </c>
      <c r="E157" s="923"/>
      <c r="F157" s="924"/>
      <c r="G157" s="924"/>
      <c r="H157" s="924"/>
      <c r="I157" s="1102">
        <v>0</v>
      </c>
      <c r="J157" s="1045">
        <f>D157</f>
        <v>0</v>
      </c>
    </row>
    <row r="158" spans="1:10" ht="12" customHeight="1">
      <c r="A158" s="1051" t="s">
        <v>261</v>
      </c>
      <c r="C158" s="1061" t="s">
        <v>388</v>
      </c>
      <c r="D158" s="1046">
        <f>SUM(D152:D157)</f>
        <v>0</v>
      </c>
      <c r="E158" s="1079">
        <f t="shared" ref="E158:J158" si="30">SUM(E152:E157)</f>
        <v>0</v>
      </c>
      <c r="F158" s="1048">
        <f t="shared" si="30"/>
        <v>0</v>
      </c>
      <c r="G158" s="1048">
        <f t="shared" si="30"/>
        <v>0</v>
      </c>
      <c r="H158" s="1048">
        <f t="shared" si="30"/>
        <v>0</v>
      </c>
      <c r="I158" s="1080">
        <f t="shared" si="30"/>
        <v>0</v>
      </c>
      <c r="J158" s="1046">
        <f t="shared" si="30"/>
        <v>0</v>
      </c>
    </row>
    <row r="159" spans="1:10" ht="4.1500000000000004" customHeight="1">
      <c r="A159" s="1062"/>
    </row>
    <row r="160" spans="1:10" ht="12" customHeight="1">
      <c r="A160" s="1051">
        <v>2020</v>
      </c>
      <c r="C160" s="1064" t="s">
        <v>389</v>
      </c>
      <c r="D160" s="1094">
        <f>'T2 ANSP HungaroControl'!C63</f>
        <v>0</v>
      </c>
      <c r="E160" s="1084">
        <v>0</v>
      </c>
      <c r="F160" s="1085">
        <v>0</v>
      </c>
      <c r="G160" s="1085">
        <v>0</v>
      </c>
      <c r="H160" s="1085">
        <v>0</v>
      </c>
      <c r="I160" s="1086">
        <v>0</v>
      </c>
      <c r="J160" s="1040">
        <f>D160-SUM(E160:I160)</f>
        <v>0</v>
      </c>
    </row>
    <row r="161" spans="1:25" ht="12" customHeight="1">
      <c r="A161" s="1051">
        <v>2021</v>
      </c>
      <c r="C161" s="1065" t="s">
        <v>390</v>
      </c>
      <c r="D161" s="1095">
        <f>'T2 ANSP HungaroControl'!D63</f>
        <v>0</v>
      </c>
      <c r="E161" s="920"/>
      <c r="F161" s="917">
        <v>0</v>
      </c>
      <c r="G161" s="917">
        <v>0</v>
      </c>
      <c r="H161" s="917">
        <v>0</v>
      </c>
      <c r="I161" s="1089">
        <v>0</v>
      </c>
      <c r="J161" s="715">
        <f>D161-SUM(E161:I161)</f>
        <v>0</v>
      </c>
    </row>
    <row r="162" spans="1:25" ht="12" customHeight="1">
      <c r="A162" s="1051">
        <v>2022</v>
      </c>
      <c r="C162" s="1065" t="s">
        <v>391</v>
      </c>
      <c r="D162" s="1095">
        <f>'T2 ANSP HungaroControl'!E63</f>
        <v>0</v>
      </c>
      <c r="E162" s="920"/>
      <c r="F162" s="922"/>
      <c r="G162" s="917">
        <v>0</v>
      </c>
      <c r="H162" s="917">
        <v>0</v>
      </c>
      <c r="I162" s="1089">
        <v>0</v>
      </c>
      <c r="J162" s="715">
        <f>D162-SUM(E162:I162)</f>
        <v>0</v>
      </c>
    </row>
    <row r="163" spans="1:25" ht="12" customHeight="1">
      <c r="A163" s="1051">
        <v>2023</v>
      </c>
      <c r="C163" s="1065" t="s">
        <v>392</v>
      </c>
      <c r="D163" s="1095">
        <f>'T2 ANSP HungaroControl'!F63</f>
        <v>0</v>
      </c>
      <c r="E163" s="920"/>
      <c r="F163" s="922"/>
      <c r="G163" s="922"/>
      <c r="H163" s="917">
        <v>0</v>
      </c>
      <c r="I163" s="1089">
        <v>0</v>
      </c>
      <c r="J163" s="715">
        <f>D163-SUM(E163:I163)</f>
        <v>0</v>
      </c>
    </row>
    <row r="164" spans="1:25" ht="12" customHeight="1">
      <c r="A164" s="1051">
        <v>2024</v>
      </c>
      <c r="C164" s="1066" t="s">
        <v>393</v>
      </c>
      <c r="D164" s="1096">
        <f>'T2 ANSP HungaroControl'!G63</f>
        <v>0</v>
      </c>
      <c r="E164" s="923"/>
      <c r="F164" s="924"/>
      <c r="G164" s="924"/>
      <c r="H164" s="924"/>
      <c r="I164" s="1101">
        <v>0</v>
      </c>
      <c r="J164" s="1045">
        <f>D164-SUM(E164:I164)</f>
        <v>0</v>
      </c>
    </row>
    <row r="165" spans="1:25" ht="12" customHeight="1">
      <c r="A165" s="1051" t="s">
        <v>261</v>
      </c>
      <c r="C165" s="1067" t="s">
        <v>394</v>
      </c>
      <c r="D165" s="1046">
        <f>SUM(D160:D164)</f>
        <v>0</v>
      </c>
      <c r="E165" s="1047">
        <f t="shared" ref="E165:I165" si="31">SUM(E160:E164)</f>
        <v>0</v>
      </c>
      <c r="F165" s="1048">
        <f t="shared" si="31"/>
        <v>0</v>
      </c>
      <c r="G165" s="1048">
        <f t="shared" si="31"/>
        <v>0</v>
      </c>
      <c r="H165" s="1048">
        <f t="shared" si="31"/>
        <v>0</v>
      </c>
      <c r="I165" s="1049">
        <f t="shared" si="31"/>
        <v>0</v>
      </c>
      <c r="J165" s="1046">
        <f>SUM(J160:J164)</f>
        <v>0</v>
      </c>
    </row>
    <row r="166" spans="1:25" ht="4.1500000000000004" customHeight="1">
      <c r="C166" s="1068"/>
      <c r="D166" s="1068"/>
      <c r="E166" s="1068"/>
      <c r="F166" s="1103"/>
      <c r="G166" s="1068"/>
      <c r="H166" s="1068"/>
      <c r="I166" s="1068"/>
      <c r="J166" s="1068"/>
    </row>
    <row r="167" spans="1:25" ht="12" customHeight="1">
      <c r="A167" s="1051">
        <v>2020</v>
      </c>
      <c r="C167" s="1064" t="s">
        <v>420</v>
      </c>
      <c r="D167" s="1094">
        <f>'T2 ANSP HungaroControl'!C66</f>
        <v>0</v>
      </c>
      <c r="E167" s="704">
        <f>D167</f>
        <v>0</v>
      </c>
      <c r="F167" s="705"/>
      <c r="G167" s="705"/>
      <c r="H167" s="705"/>
      <c r="I167" s="706"/>
      <c r="J167" s="707"/>
      <c r="L167" s="1104"/>
      <c r="Y167" s="740"/>
    </row>
    <row r="168" spans="1:25" ht="12" customHeight="1">
      <c r="A168" s="1051">
        <v>2021</v>
      </c>
      <c r="C168" s="1065" t="s">
        <v>421</v>
      </c>
      <c r="D168" s="1095">
        <f>'T2 ANSP HungaroControl'!D66</f>
        <v>0</v>
      </c>
      <c r="E168" s="718"/>
      <c r="F168" s="708">
        <f>D168</f>
        <v>0</v>
      </c>
      <c r="G168" s="709"/>
      <c r="H168" s="709"/>
      <c r="I168" s="710"/>
      <c r="J168" s="711"/>
      <c r="L168" s="1104"/>
      <c r="Y168" s="740"/>
    </row>
    <row r="169" spans="1:25" ht="12" customHeight="1">
      <c r="A169" s="1051">
        <v>2022</v>
      </c>
      <c r="C169" s="1065" t="s">
        <v>422</v>
      </c>
      <c r="D169" s="1095">
        <f>'T2 ANSP HungaroControl'!E66</f>
        <v>0</v>
      </c>
      <c r="E169" s="718"/>
      <c r="F169" s="709"/>
      <c r="G169" s="708">
        <f>D169</f>
        <v>0</v>
      </c>
      <c r="H169" s="709"/>
      <c r="I169" s="710"/>
      <c r="J169" s="711"/>
      <c r="L169" s="1104"/>
      <c r="Y169" s="740"/>
    </row>
    <row r="170" spans="1:25" ht="12" customHeight="1">
      <c r="A170" s="1051">
        <v>2023</v>
      </c>
      <c r="C170" s="1065" t="s">
        <v>423</v>
      </c>
      <c r="D170" s="1095">
        <f>'T2 ANSP HungaroControl'!F66</f>
        <v>0</v>
      </c>
      <c r="E170" s="718"/>
      <c r="F170" s="709"/>
      <c r="G170" s="709"/>
      <c r="H170" s="708">
        <f>D170</f>
        <v>0</v>
      </c>
      <c r="I170" s="710"/>
      <c r="J170" s="711"/>
      <c r="L170" s="1104"/>
      <c r="Y170" s="740"/>
    </row>
    <row r="171" spans="1:25" ht="12" customHeight="1">
      <c r="A171" s="1051">
        <v>2024</v>
      </c>
      <c r="C171" s="1066" t="s">
        <v>424</v>
      </c>
      <c r="D171" s="1096">
        <f>'T2 ANSP HungaroControl'!G66</f>
        <v>0</v>
      </c>
      <c r="E171" s="721"/>
      <c r="F171" s="722"/>
      <c r="G171" s="722"/>
      <c r="H171" s="722"/>
      <c r="I171" s="1044">
        <f>D171</f>
        <v>0</v>
      </c>
      <c r="J171" s="724"/>
      <c r="L171" s="1104"/>
      <c r="Y171" s="740"/>
    </row>
    <row r="172" spans="1:25" ht="12" customHeight="1">
      <c r="A172" s="1051" t="s">
        <v>261</v>
      </c>
      <c r="C172" s="1061" t="s">
        <v>425</v>
      </c>
      <c r="D172" s="1046">
        <f t="shared" ref="D172:J172" si="32">SUM(D167:D171)</f>
        <v>0</v>
      </c>
      <c r="E172" s="1047">
        <f t="shared" si="32"/>
        <v>0</v>
      </c>
      <c r="F172" s="1048">
        <f t="shared" si="32"/>
        <v>0</v>
      </c>
      <c r="G172" s="1048">
        <f t="shared" si="32"/>
        <v>0</v>
      </c>
      <c r="H172" s="1048">
        <f t="shared" si="32"/>
        <v>0</v>
      </c>
      <c r="I172" s="1049">
        <f t="shared" si="32"/>
        <v>0</v>
      </c>
      <c r="J172" s="1046">
        <f t="shared" si="32"/>
        <v>0</v>
      </c>
      <c r="L172" s="1104"/>
      <c r="Y172" s="740"/>
    </row>
    <row r="173" spans="1:25" ht="3" customHeight="1"/>
    <row r="174" spans="1:25" ht="3" customHeight="1"/>
    <row r="175" spans="1:25" ht="12" customHeight="1">
      <c r="C175" s="1061" t="s">
        <v>395</v>
      </c>
      <c r="D175" s="1046">
        <f t="shared" ref="D175:J175" si="33">D17+D28+D35+D42+D49+D56+D63+D70+D75+D86+D97+D114+D125+D136+D147+D158+D165+D172</f>
        <v>-2311754.294831052</v>
      </c>
      <c r="E175" s="1047">
        <f t="shared" si="33"/>
        <v>-1550439.805293452</v>
      </c>
      <c r="F175" s="1048">
        <f t="shared" si="33"/>
        <v>-84590.498837511113</v>
      </c>
      <c r="G175" s="1048">
        <f t="shared" si="33"/>
        <v>-84590.498837511113</v>
      </c>
      <c r="H175" s="1048">
        <f t="shared" si="33"/>
        <v>-84590.498837511113</v>
      </c>
      <c r="I175" s="1049">
        <f t="shared" si="33"/>
        <v>-84590.498837511113</v>
      </c>
      <c r="J175" s="1046">
        <f t="shared" si="33"/>
        <v>-422952.49418755557</v>
      </c>
      <c r="L175" s="1104"/>
    </row>
    <row r="176" spans="1:25" ht="3" customHeight="1"/>
    <row r="177" spans="3:10" ht="12" customHeight="1">
      <c r="C177" s="547" t="s">
        <v>396</v>
      </c>
      <c r="F177" s="740"/>
    </row>
    <row r="178" spans="3:10" ht="12" customHeight="1">
      <c r="C178" s="547" t="s">
        <v>397</v>
      </c>
      <c r="D178" s="1105"/>
      <c r="E178" s="1106"/>
      <c r="F178" s="1106"/>
      <c r="G178" s="1106"/>
      <c r="H178" s="1106"/>
      <c r="I178" s="1106"/>
      <c r="J178" s="357"/>
    </row>
  </sheetData>
  <autoFilter ref="A8:J172"/>
  <mergeCells count="1">
    <mergeCell ref="C1:J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Y178"/>
  <sheetViews>
    <sheetView workbookViewId="0">
      <selection activeCell="D100" sqref="D100:E100"/>
    </sheetView>
  </sheetViews>
  <sheetFormatPr defaultColWidth="12.5703125" defaultRowHeight="15"/>
  <cols>
    <col min="1" max="1" width="12.5703125" style="1051" customWidth="1"/>
    <col min="2" max="2" width="2.140625" style="740" customWidth="1"/>
    <col min="3" max="3" width="52.5703125" style="740" customWidth="1"/>
    <col min="4" max="4" width="7.7109375" style="740" customWidth="1"/>
    <col min="5" max="5" width="10" style="740" customWidth="1"/>
    <col min="6" max="6" width="10" style="575" customWidth="1"/>
    <col min="7" max="9" width="10" style="740" customWidth="1"/>
    <col min="10" max="10" width="10.7109375" style="740" customWidth="1"/>
    <col min="11" max="11" width="3.42578125" style="740" customWidth="1"/>
    <col min="12" max="12" width="13.5703125" style="740" customWidth="1"/>
    <col min="13" max="13" width="9" style="740" customWidth="1"/>
    <col min="14" max="14" width="7.7109375" style="740" customWidth="1"/>
    <col min="15" max="15" width="8.42578125" style="740" bestFit="1" customWidth="1"/>
    <col min="16" max="16" width="7.7109375" style="740" customWidth="1"/>
    <col min="17" max="17" width="16.42578125" style="740" customWidth="1"/>
    <col min="18" max="24" width="7.7109375" style="740" customWidth="1"/>
    <col min="25" max="25" width="7.7109375" style="1107" customWidth="1"/>
    <col min="26" max="16384" width="12.5703125" style="740"/>
  </cols>
  <sheetData>
    <row r="1" spans="1:24" s="1107" customFormat="1" ht="12" customHeight="1">
      <c r="A1" s="1051"/>
      <c r="B1" s="740"/>
      <c r="C1" s="1306" t="s">
        <v>247</v>
      </c>
      <c r="D1" s="1306"/>
      <c r="E1" s="1306"/>
      <c r="F1" s="1306"/>
      <c r="G1" s="1306"/>
      <c r="H1" s="1306"/>
      <c r="I1" s="1306"/>
      <c r="J1" s="1306"/>
      <c r="K1" s="935"/>
      <c r="L1" s="935"/>
      <c r="M1" s="935"/>
      <c r="N1" s="935"/>
      <c r="O1" s="935"/>
      <c r="P1" s="935"/>
      <c r="Q1" s="935"/>
      <c r="R1" s="935"/>
      <c r="S1" s="935"/>
      <c r="T1" s="935"/>
      <c r="U1" s="935"/>
      <c r="V1" s="935"/>
      <c r="W1" s="935"/>
      <c r="X1" s="935"/>
    </row>
    <row r="2" spans="1:24" s="1107" customFormat="1" ht="12" customHeight="1">
      <c r="A2" s="1051"/>
      <c r="B2" s="740"/>
      <c r="C2" s="986"/>
      <c r="D2" s="986"/>
      <c r="E2" s="986"/>
      <c r="F2" s="575"/>
      <c r="G2" s="986"/>
      <c r="H2" s="986"/>
      <c r="I2" s="986"/>
      <c r="J2" s="986"/>
      <c r="K2" s="986"/>
      <c r="L2" s="740"/>
      <c r="M2" s="740"/>
      <c r="N2" s="740"/>
      <c r="O2" s="740"/>
      <c r="P2" s="740"/>
      <c r="Q2" s="740"/>
      <c r="R2" s="740"/>
      <c r="S2" s="740"/>
      <c r="T2" s="740"/>
      <c r="U2" s="740"/>
      <c r="V2" s="740"/>
      <c r="W2" s="740"/>
      <c r="X2" s="740"/>
    </row>
    <row r="3" spans="1:24" s="1107" customFormat="1" ht="12" customHeight="1">
      <c r="A3" s="1051"/>
      <c r="B3" s="740"/>
      <c r="C3" s="1052" t="str">
        <f>'T1 NSA'!A3</f>
        <v>Hungary - TCZ</v>
      </c>
      <c r="D3" s="986"/>
      <c r="E3" s="986"/>
      <c r="F3" s="575"/>
      <c r="G3" s="986"/>
      <c r="H3" s="986"/>
      <c r="I3" s="986"/>
      <c r="J3" s="986"/>
      <c r="K3" s="986"/>
      <c r="L3" s="740"/>
      <c r="M3" s="740"/>
      <c r="N3" s="740"/>
      <c r="O3" s="740"/>
      <c r="P3" s="740"/>
      <c r="Q3" s="740"/>
      <c r="R3" s="740"/>
      <c r="S3" s="740"/>
      <c r="T3" s="740"/>
      <c r="U3" s="740"/>
      <c r="V3" s="740"/>
      <c r="W3" s="740"/>
      <c r="X3" s="740"/>
    </row>
    <row r="4" spans="1:24" s="1107" customFormat="1" ht="12" customHeight="1">
      <c r="A4" s="1051"/>
      <c r="B4" s="740"/>
      <c r="C4" s="1053" t="str">
        <f>'T1 NSA'!A4</f>
        <v>Currency: HUF</v>
      </c>
      <c r="D4" s="986"/>
      <c r="E4" s="986"/>
      <c r="F4" s="575"/>
      <c r="G4" s="986"/>
      <c r="H4" s="986"/>
      <c r="I4" s="986"/>
      <c r="J4" s="986"/>
      <c r="K4" s="986"/>
      <c r="L4" s="740"/>
      <c r="M4" s="740"/>
      <c r="N4" s="740"/>
      <c r="O4" s="740"/>
      <c r="P4" s="740"/>
      <c r="Q4" s="740"/>
      <c r="R4" s="740"/>
      <c r="S4" s="740"/>
      <c r="T4" s="740"/>
      <c r="U4" s="740"/>
      <c r="V4" s="740"/>
      <c r="W4" s="740"/>
      <c r="X4" s="740"/>
    </row>
    <row r="5" spans="1:24" s="1107" customFormat="1" ht="12" customHeight="1">
      <c r="A5" s="1051"/>
      <c r="B5" s="740"/>
      <c r="C5" s="1054" t="str">
        <f>'T1 NSA'!A5</f>
        <v>NSA</v>
      </c>
      <c r="D5" s="986"/>
      <c r="E5" s="1055"/>
      <c r="F5" s="575"/>
      <c r="G5" s="1069"/>
      <c r="H5" s="986"/>
      <c r="I5" s="986"/>
      <c r="J5" s="986"/>
      <c r="K5" s="986"/>
      <c r="L5" s="740"/>
      <c r="M5" s="740"/>
      <c r="N5" s="740"/>
      <c r="O5" s="740"/>
      <c r="P5" s="740"/>
      <c r="Q5" s="740"/>
      <c r="R5" s="740"/>
      <c r="S5" s="740"/>
      <c r="T5" s="740"/>
      <c r="U5" s="740"/>
      <c r="V5" s="740"/>
      <c r="W5" s="740"/>
      <c r="X5" s="740"/>
    </row>
    <row r="6" spans="1:24" s="1107" customFormat="1" ht="12" customHeight="1">
      <c r="A6" s="1051"/>
      <c r="B6" s="740"/>
      <c r="C6" s="1055"/>
      <c r="D6" s="1055"/>
      <c r="E6" s="1055"/>
      <c r="F6" s="1055"/>
      <c r="G6" s="1055"/>
      <c r="H6" s="1055"/>
      <c r="I6" s="1055"/>
      <c r="J6" s="1055"/>
      <c r="K6" s="1055"/>
      <c r="L6" s="740"/>
      <c r="M6" s="740"/>
      <c r="N6" s="740"/>
      <c r="O6" s="740"/>
      <c r="P6" s="740"/>
      <c r="Q6" s="740"/>
      <c r="R6" s="740"/>
      <c r="S6" s="740"/>
      <c r="T6" s="740"/>
      <c r="U6" s="740"/>
      <c r="V6" s="740"/>
      <c r="W6" s="740"/>
      <c r="X6" s="740"/>
    </row>
    <row r="7" spans="1:24" s="1107" customFormat="1" ht="12" customHeight="1">
      <c r="A7" s="1051" t="s">
        <v>248</v>
      </c>
      <c r="B7" s="740"/>
      <c r="C7" s="1056" t="s">
        <v>249</v>
      </c>
      <c r="D7" s="1070" t="s">
        <v>250</v>
      </c>
      <c r="E7" s="1071">
        <v>2020</v>
      </c>
      <c r="F7" s="1072">
        <v>2021</v>
      </c>
      <c r="G7" s="1072">
        <v>2022</v>
      </c>
      <c r="H7" s="1072">
        <v>2023</v>
      </c>
      <c r="I7" s="1073">
        <v>2024</v>
      </c>
      <c r="J7" s="1056" t="s">
        <v>251</v>
      </c>
      <c r="K7" s="986"/>
      <c r="L7" s="740"/>
      <c r="M7" s="740"/>
      <c r="N7" s="740"/>
      <c r="O7" s="740"/>
      <c r="P7" s="740"/>
      <c r="Q7" s="740"/>
      <c r="R7" s="740"/>
      <c r="S7" s="740"/>
      <c r="T7" s="740"/>
      <c r="U7" s="740"/>
      <c r="V7" s="740"/>
      <c r="W7" s="740"/>
      <c r="X7" s="740"/>
    </row>
    <row r="8" spans="1:24" s="1107" customFormat="1" ht="11.1" customHeight="1">
      <c r="A8" s="1051"/>
      <c r="B8" s="740"/>
      <c r="C8" s="1057"/>
      <c r="D8" s="1057"/>
      <c r="E8" s="1057"/>
      <c r="F8" s="1057"/>
      <c r="G8" s="1057"/>
      <c r="H8" s="1057"/>
      <c r="I8" s="1057"/>
      <c r="J8" s="1057"/>
      <c r="K8" s="986"/>
      <c r="L8" s="740"/>
      <c r="M8" s="740"/>
      <c r="N8" s="740"/>
      <c r="O8" s="740"/>
      <c r="P8" s="740"/>
      <c r="Q8" s="740"/>
      <c r="R8" s="740"/>
      <c r="S8" s="740"/>
      <c r="T8" s="740"/>
      <c r="U8" s="740"/>
      <c r="V8" s="740"/>
      <c r="W8" s="740"/>
      <c r="X8" s="740"/>
    </row>
    <row r="9" spans="1:24" s="1107" customFormat="1" ht="12" customHeight="1">
      <c r="A9" s="1051">
        <v>2018</v>
      </c>
      <c r="B9" s="740"/>
      <c r="C9" s="1158" t="s">
        <v>252</v>
      </c>
      <c r="D9" s="1159">
        <v>-3363.061547697821</v>
      </c>
      <c r="E9" s="1076">
        <f>D9</f>
        <v>-3363.061547697821</v>
      </c>
      <c r="F9" s="712"/>
      <c r="G9" s="712"/>
      <c r="H9" s="712"/>
      <c r="I9" s="1160"/>
      <c r="J9" s="714"/>
      <c r="K9" s="740"/>
      <c r="L9" s="740"/>
      <c r="M9" s="740"/>
      <c r="N9" s="740"/>
      <c r="O9" s="740"/>
      <c r="P9" s="740"/>
      <c r="Q9" s="740"/>
      <c r="R9" s="740"/>
      <c r="S9" s="740"/>
      <c r="T9" s="740"/>
      <c r="U9" s="740"/>
      <c r="V9" s="740"/>
      <c r="W9" s="740"/>
      <c r="X9" s="740"/>
    </row>
    <row r="10" spans="1:24" s="1107" customFormat="1" ht="12" hidden="1" customHeight="1">
      <c r="A10" s="1051">
        <v>2019</v>
      </c>
      <c r="B10" s="740"/>
      <c r="C10" s="716" t="s">
        <v>253</v>
      </c>
      <c r="D10" s="715"/>
      <c r="E10" s="718"/>
      <c r="F10" s="708">
        <f>D10</f>
        <v>0</v>
      </c>
      <c r="G10" s="709"/>
      <c r="H10" s="709"/>
      <c r="I10" s="710"/>
      <c r="J10" s="711"/>
      <c r="K10" s="740"/>
      <c r="L10" s="740"/>
      <c r="M10" s="740"/>
      <c r="N10" s="740"/>
      <c r="O10" s="740"/>
      <c r="P10" s="740"/>
      <c r="Q10" s="740"/>
      <c r="R10" s="740"/>
      <c r="S10" s="740"/>
      <c r="T10" s="740"/>
      <c r="U10" s="740"/>
      <c r="V10" s="740"/>
      <c r="W10" s="740"/>
      <c r="X10" s="740"/>
    </row>
    <row r="11" spans="1:24" s="1107" customFormat="1" ht="12" hidden="1" customHeight="1">
      <c r="A11" s="1051" t="s">
        <v>254</v>
      </c>
      <c r="B11" s="740"/>
      <c r="C11" s="1059" t="s">
        <v>255</v>
      </c>
      <c r="D11" s="1075">
        <f>SUM(D9:D10)</f>
        <v>-3363.061547697821</v>
      </c>
      <c r="E11" s="1076">
        <f>SUM(E9:E10)</f>
        <v>-3363.061547697821</v>
      </c>
      <c r="F11" s="1077">
        <f>SUM(F9:F10)</f>
        <v>0</v>
      </c>
      <c r="G11" s="712"/>
      <c r="H11" s="712"/>
      <c r="I11" s="713"/>
      <c r="J11" s="714"/>
      <c r="K11" s="740"/>
      <c r="L11" s="740"/>
      <c r="M11" s="740"/>
      <c r="N11" s="740"/>
      <c r="O11" s="740"/>
      <c r="P11" s="740"/>
      <c r="Q11" s="740"/>
      <c r="R11" s="740"/>
      <c r="S11" s="740"/>
      <c r="T11" s="740"/>
      <c r="U11" s="740"/>
      <c r="V11" s="740"/>
      <c r="W11" s="740"/>
      <c r="X11" s="740"/>
    </row>
    <row r="12" spans="1:24" s="1107" customFormat="1" ht="12" hidden="1" customHeight="1">
      <c r="A12" s="1051">
        <v>2020</v>
      </c>
      <c r="B12" s="740"/>
      <c r="C12" s="1058" t="s">
        <v>256</v>
      </c>
      <c r="D12" s="707"/>
      <c r="E12" s="717"/>
      <c r="F12" s="705"/>
      <c r="G12" s="705"/>
      <c r="H12" s="705"/>
      <c r="I12" s="725"/>
      <c r="J12" s="707"/>
      <c r="K12" s="740"/>
      <c r="L12" s="740"/>
      <c r="M12" s="740"/>
      <c r="N12" s="740"/>
      <c r="O12" s="740"/>
      <c r="P12" s="740"/>
      <c r="Q12" s="740"/>
      <c r="R12" s="740"/>
      <c r="S12" s="740"/>
      <c r="T12" s="740"/>
      <c r="U12" s="740"/>
      <c r="V12" s="740"/>
      <c r="W12" s="740"/>
      <c r="X12" s="740"/>
    </row>
    <row r="13" spans="1:24" s="1107" customFormat="1" ht="12" hidden="1" customHeight="1">
      <c r="A13" s="1051">
        <v>2021</v>
      </c>
      <c r="B13" s="740"/>
      <c r="C13" s="716" t="s">
        <v>257</v>
      </c>
      <c r="D13" s="711"/>
      <c r="E13" s="718"/>
      <c r="F13" s="709"/>
      <c r="G13" s="709"/>
      <c r="H13" s="709"/>
      <c r="I13" s="710"/>
      <c r="J13" s="711"/>
      <c r="K13" s="740"/>
      <c r="L13" s="740"/>
      <c r="M13" s="740"/>
      <c r="N13" s="740"/>
      <c r="O13" s="740"/>
      <c r="P13" s="740"/>
      <c r="Q13" s="740"/>
      <c r="R13" s="740"/>
      <c r="S13" s="740"/>
      <c r="T13" s="740"/>
      <c r="U13" s="740"/>
      <c r="V13" s="740"/>
      <c r="W13" s="740"/>
      <c r="X13" s="740"/>
    </row>
    <row r="14" spans="1:24" s="1107" customFormat="1" ht="12" hidden="1" customHeight="1">
      <c r="A14" s="1051">
        <v>2022</v>
      </c>
      <c r="B14" s="740"/>
      <c r="C14" s="716" t="s">
        <v>258</v>
      </c>
      <c r="D14" s="711"/>
      <c r="E14" s="718"/>
      <c r="F14" s="709"/>
      <c r="G14" s="709"/>
      <c r="H14" s="709"/>
      <c r="I14" s="710"/>
      <c r="J14" s="711"/>
      <c r="K14" s="740"/>
      <c r="L14" s="740"/>
      <c r="M14" s="740"/>
      <c r="N14" s="740"/>
      <c r="O14" s="740"/>
      <c r="P14" s="740"/>
      <c r="Q14" s="740"/>
      <c r="R14" s="740"/>
      <c r="S14" s="740"/>
      <c r="T14" s="740"/>
      <c r="U14" s="740"/>
      <c r="V14" s="740"/>
      <c r="W14" s="740"/>
      <c r="X14" s="740"/>
    </row>
    <row r="15" spans="1:24" s="1107" customFormat="1" ht="12" hidden="1" customHeight="1">
      <c r="A15" s="1051">
        <v>2023</v>
      </c>
      <c r="B15" s="740"/>
      <c r="C15" s="716" t="s">
        <v>259</v>
      </c>
      <c r="D15" s="711"/>
      <c r="E15" s="718"/>
      <c r="F15" s="709"/>
      <c r="G15" s="709"/>
      <c r="H15" s="709"/>
      <c r="I15" s="726"/>
      <c r="J15" s="711"/>
      <c r="K15" s="740"/>
      <c r="L15" s="740"/>
      <c r="M15" s="740"/>
      <c r="N15" s="740"/>
      <c r="O15" s="740"/>
      <c r="P15" s="740"/>
      <c r="Q15" s="740"/>
      <c r="R15" s="740"/>
      <c r="S15" s="740"/>
      <c r="T15" s="740"/>
      <c r="U15" s="740"/>
      <c r="V15" s="740"/>
      <c r="W15" s="740"/>
      <c r="X15" s="740"/>
    </row>
    <row r="16" spans="1:24" s="1107" customFormat="1" ht="12" hidden="1" customHeight="1">
      <c r="A16" s="1051">
        <v>2024</v>
      </c>
      <c r="B16" s="740"/>
      <c r="C16" s="1060" t="s">
        <v>260</v>
      </c>
      <c r="D16" s="724"/>
      <c r="E16" s="721"/>
      <c r="F16" s="722"/>
      <c r="G16" s="722"/>
      <c r="H16" s="722"/>
      <c r="I16" s="732"/>
      <c r="J16" s="724"/>
      <c r="K16" s="740"/>
      <c r="L16" s="740"/>
      <c r="M16" s="740"/>
      <c r="N16" s="740"/>
      <c r="O16" s="740"/>
      <c r="P16" s="740"/>
      <c r="Q16" s="740"/>
      <c r="R16" s="740"/>
      <c r="S16" s="740"/>
      <c r="T16" s="740"/>
      <c r="U16" s="740"/>
      <c r="V16" s="740"/>
      <c r="W16" s="740"/>
      <c r="X16" s="740"/>
    </row>
    <row r="17" spans="1:10" ht="12" hidden="1" customHeight="1">
      <c r="A17" s="1051" t="s">
        <v>261</v>
      </c>
      <c r="C17" s="1061" t="s">
        <v>262</v>
      </c>
      <c r="D17" s="1046">
        <f>SUM(D11:D16)</f>
        <v>-3363.061547697821</v>
      </c>
      <c r="E17" s="1079">
        <f>SUM(E11:E16)</f>
        <v>-3363.061547697821</v>
      </c>
      <c r="F17" s="1048">
        <f>SUM(F11:F16)</f>
        <v>0</v>
      </c>
      <c r="G17" s="728"/>
      <c r="H17" s="728"/>
      <c r="I17" s="734"/>
      <c r="J17" s="733"/>
    </row>
    <row r="18" spans="1:10" ht="4.1500000000000004" hidden="1" customHeight="1">
      <c r="A18" s="1062"/>
      <c r="C18" s="1063"/>
      <c r="D18" s="1081"/>
      <c r="E18" s="1082"/>
      <c r="F18" s="1082"/>
      <c r="G18" s="1082"/>
      <c r="H18" s="1082"/>
      <c r="I18" s="1082"/>
      <c r="J18" s="1082"/>
    </row>
    <row r="19" spans="1:10" ht="12.6" customHeight="1">
      <c r="A19" s="1051">
        <v>2017</v>
      </c>
      <c r="C19" s="1058" t="s">
        <v>263</v>
      </c>
      <c r="D19" s="1112"/>
      <c r="E19" s="925"/>
      <c r="F19" s="918"/>
      <c r="G19" s="918"/>
      <c r="H19" s="918"/>
      <c r="I19" s="1113"/>
      <c r="J19" s="707"/>
    </row>
    <row r="20" spans="1:10" ht="12" customHeight="1">
      <c r="A20" s="1051">
        <v>2018</v>
      </c>
      <c r="C20" s="1060" t="s">
        <v>264</v>
      </c>
      <c r="D20" s="1165"/>
      <c r="E20" s="923"/>
      <c r="F20" s="924"/>
      <c r="G20" s="924"/>
      <c r="H20" s="924"/>
      <c r="I20" s="1166"/>
      <c r="J20" s="724"/>
    </row>
    <row r="21" spans="1:10" ht="12" hidden="1" customHeight="1">
      <c r="A21" s="1051">
        <v>2019</v>
      </c>
      <c r="C21" s="716" t="s">
        <v>265</v>
      </c>
      <c r="D21" s="1114"/>
      <c r="E21" s="920"/>
      <c r="F21" s="922"/>
      <c r="G21" s="922"/>
      <c r="H21" s="922"/>
      <c r="I21" s="926"/>
      <c r="J21" s="711"/>
    </row>
    <row r="22" spans="1:10" ht="12" hidden="1" customHeight="1">
      <c r="A22" s="1051" t="s">
        <v>254</v>
      </c>
      <c r="C22" s="1059" t="s">
        <v>266</v>
      </c>
      <c r="D22" s="714"/>
      <c r="E22" s="723"/>
      <c r="F22" s="712"/>
      <c r="G22" s="712"/>
      <c r="H22" s="712"/>
      <c r="I22" s="713"/>
      <c r="J22" s="714"/>
    </row>
    <row r="23" spans="1:10" ht="12" hidden="1" customHeight="1">
      <c r="A23" s="1051">
        <v>2020</v>
      </c>
      <c r="C23" s="1058" t="s">
        <v>267</v>
      </c>
      <c r="D23" s="711"/>
      <c r="E23" s="717"/>
      <c r="F23" s="705"/>
      <c r="G23" s="705"/>
      <c r="H23" s="705"/>
      <c r="I23" s="725"/>
      <c r="J23" s="707"/>
    </row>
    <row r="24" spans="1:10" ht="12" hidden="1" customHeight="1">
      <c r="A24" s="1051">
        <v>2021</v>
      </c>
      <c r="C24" s="716" t="s">
        <v>268</v>
      </c>
      <c r="D24" s="711"/>
      <c r="E24" s="718"/>
      <c r="F24" s="709"/>
      <c r="G24" s="709"/>
      <c r="H24" s="709"/>
      <c r="I24" s="710"/>
      <c r="J24" s="711"/>
    </row>
    <row r="25" spans="1:10" ht="12" hidden="1" customHeight="1">
      <c r="A25" s="1051">
        <v>2022</v>
      </c>
      <c r="C25" s="716" t="s">
        <v>269</v>
      </c>
      <c r="D25" s="711"/>
      <c r="E25" s="718"/>
      <c r="F25" s="709"/>
      <c r="G25" s="709"/>
      <c r="H25" s="709"/>
      <c r="I25" s="710"/>
      <c r="J25" s="711"/>
    </row>
    <row r="26" spans="1:10" ht="12" hidden="1" customHeight="1">
      <c r="A26" s="1051">
        <v>2023</v>
      </c>
      <c r="C26" s="716" t="s">
        <v>270</v>
      </c>
      <c r="D26" s="711"/>
      <c r="E26" s="718"/>
      <c r="F26" s="709"/>
      <c r="G26" s="709"/>
      <c r="H26" s="709"/>
      <c r="I26" s="726"/>
      <c r="J26" s="711"/>
    </row>
    <row r="27" spans="1:10" ht="12" hidden="1" customHeight="1">
      <c r="A27" s="1051">
        <v>2024</v>
      </c>
      <c r="C27" s="1060" t="s">
        <v>271</v>
      </c>
      <c r="D27" s="724"/>
      <c r="E27" s="721"/>
      <c r="F27" s="722"/>
      <c r="G27" s="722"/>
      <c r="H27" s="722"/>
      <c r="I27" s="732"/>
      <c r="J27" s="724"/>
    </row>
    <row r="28" spans="1:10" ht="12" hidden="1" customHeight="1">
      <c r="A28" s="1051" t="s">
        <v>261</v>
      </c>
      <c r="C28" s="1061" t="s">
        <v>272</v>
      </c>
      <c r="D28" s="733"/>
      <c r="E28" s="727"/>
      <c r="F28" s="728"/>
      <c r="G28" s="728"/>
      <c r="H28" s="728"/>
      <c r="I28" s="734"/>
      <c r="J28" s="733"/>
    </row>
    <row r="29" spans="1:10" ht="4.1500000000000004" hidden="1" customHeight="1">
      <c r="A29" s="1062"/>
      <c r="C29" s="1063"/>
      <c r="D29" s="1063"/>
      <c r="E29" s="1090"/>
      <c r="F29" s="1090"/>
      <c r="G29" s="1090"/>
      <c r="H29" s="1090"/>
      <c r="I29" s="1090"/>
      <c r="J29" s="1090"/>
    </row>
    <row r="30" spans="1:10" ht="12" hidden="1" customHeight="1">
      <c r="A30" s="1051">
        <v>2020</v>
      </c>
      <c r="C30" s="1058" t="s">
        <v>273</v>
      </c>
      <c r="D30" s="729"/>
      <c r="E30" s="717"/>
      <c r="F30" s="705"/>
      <c r="G30" s="705"/>
      <c r="H30" s="705"/>
      <c r="I30" s="725"/>
      <c r="J30" s="707"/>
    </row>
    <row r="31" spans="1:10" ht="12" hidden="1" customHeight="1">
      <c r="A31" s="1051">
        <v>2021</v>
      </c>
      <c r="C31" s="716" t="s">
        <v>274</v>
      </c>
      <c r="D31" s="730"/>
      <c r="E31" s="718"/>
      <c r="F31" s="709"/>
      <c r="G31" s="709"/>
      <c r="H31" s="709"/>
      <c r="I31" s="710"/>
      <c r="J31" s="711"/>
    </row>
    <row r="32" spans="1:10" ht="12" hidden="1" customHeight="1">
      <c r="A32" s="1051">
        <v>2022</v>
      </c>
      <c r="C32" s="716" t="s">
        <v>275</v>
      </c>
      <c r="D32" s="730"/>
      <c r="E32" s="718"/>
      <c r="F32" s="709"/>
      <c r="G32" s="709"/>
      <c r="H32" s="709"/>
      <c r="I32" s="710"/>
      <c r="J32" s="711"/>
    </row>
    <row r="33" spans="1:12" ht="12" hidden="1" customHeight="1">
      <c r="A33" s="1051">
        <v>2023</v>
      </c>
      <c r="C33" s="716" t="s">
        <v>276</v>
      </c>
      <c r="D33" s="730"/>
      <c r="E33" s="718"/>
      <c r="F33" s="709"/>
      <c r="G33" s="709"/>
      <c r="H33" s="709"/>
      <c r="I33" s="726"/>
      <c r="J33" s="711"/>
    </row>
    <row r="34" spans="1:12" ht="12" hidden="1" customHeight="1">
      <c r="A34" s="1051">
        <v>2024</v>
      </c>
      <c r="C34" s="1060" t="s">
        <v>277</v>
      </c>
      <c r="D34" s="731"/>
      <c r="E34" s="721"/>
      <c r="F34" s="722"/>
      <c r="G34" s="722"/>
      <c r="H34" s="722"/>
      <c r="I34" s="732"/>
      <c r="J34" s="724"/>
    </row>
    <row r="35" spans="1:12" ht="12" hidden="1" customHeight="1">
      <c r="A35" s="1051" t="s">
        <v>261</v>
      </c>
      <c r="C35" s="1061" t="s">
        <v>278</v>
      </c>
      <c r="D35" s="733"/>
      <c r="E35" s="727"/>
      <c r="F35" s="728"/>
      <c r="G35" s="728"/>
      <c r="H35" s="728"/>
      <c r="I35" s="734"/>
      <c r="J35" s="733"/>
    </row>
    <row r="36" spans="1:12" ht="4.1500000000000004" hidden="1" customHeight="1">
      <c r="A36" s="1062"/>
      <c r="C36" s="1063"/>
      <c r="D36" s="1063"/>
      <c r="E36" s="1090"/>
      <c r="F36" s="1090"/>
      <c r="G36" s="1090"/>
      <c r="H36" s="1090"/>
      <c r="I36" s="1090"/>
      <c r="J36" s="1090"/>
    </row>
    <row r="37" spans="1:12" ht="12" hidden="1" customHeight="1">
      <c r="A37" s="1051">
        <v>2020</v>
      </c>
      <c r="C37" s="1058" t="s">
        <v>279</v>
      </c>
      <c r="D37" s="1039">
        <f>'T2 NSA'!C23</f>
        <v>0</v>
      </c>
      <c r="E37" s="717"/>
      <c r="F37" s="705"/>
      <c r="G37" s="719">
        <f>D37</f>
        <v>0</v>
      </c>
      <c r="H37" s="705"/>
      <c r="I37" s="725"/>
      <c r="J37" s="707"/>
    </row>
    <row r="38" spans="1:12" ht="12" hidden="1" customHeight="1">
      <c r="A38" s="1051">
        <v>2021</v>
      </c>
      <c r="C38" s="716" t="s">
        <v>280</v>
      </c>
      <c r="D38" s="1041">
        <f>'T2 NSA'!D23</f>
        <v>0</v>
      </c>
      <c r="E38" s="718"/>
      <c r="F38" s="709"/>
      <c r="G38" s="709"/>
      <c r="H38" s="708">
        <f>D38</f>
        <v>0</v>
      </c>
      <c r="I38" s="710"/>
      <c r="J38" s="711"/>
    </row>
    <row r="39" spans="1:12" ht="12" hidden="1" customHeight="1">
      <c r="A39" s="1051">
        <v>2022</v>
      </c>
      <c r="C39" s="716" t="s">
        <v>281</v>
      </c>
      <c r="D39" s="1041">
        <f>'T2 NSA'!E23</f>
        <v>0</v>
      </c>
      <c r="E39" s="718"/>
      <c r="F39" s="709"/>
      <c r="G39" s="709"/>
      <c r="H39" s="709"/>
      <c r="I39" s="720">
        <f>D39</f>
        <v>0</v>
      </c>
      <c r="J39" s="711"/>
    </row>
    <row r="40" spans="1:12" ht="12" hidden="1" customHeight="1">
      <c r="A40" s="1051">
        <v>2023</v>
      </c>
      <c r="C40" s="716" t="s">
        <v>282</v>
      </c>
      <c r="D40" s="1041">
        <f>'T2 NSA'!F23</f>
        <v>0</v>
      </c>
      <c r="E40" s="718"/>
      <c r="F40" s="709"/>
      <c r="G40" s="709"/>
      <c r="H40" s="709"/>
      <c r="I40" s="726"/>
      <c r="J40" s="715">
        <f>D40</f>
        <v>0</v>
      </c>
      <c r="L40" s="1091"/>
    </row>
    <row r="41" spans="1:12" ht="12" hidden="1" customHeight="1">
      <c r="A41" s="1051">
        <v>2024</v>
      </c>
      <c r="C41" s="1060" t="s">
        <v>283</v>
      </c>
      <c r="D41" s="1043">
        <f>'T2 NSA'!G23</f>
        <v>0</v>
      </c>
      <c r="E41" s="721"/>
      <c r="F41" s="722"/>
      <c r="G41" s="722"/>
      <c r="H41" s="722"/>
      <c r="I41" s="732"/>
      <c r="J41" s="1045">
        <f>D41</f>
        <v>0</v>
      </c>
    </row>
    <row r="42" spans="1:12" ht="12" hidden="1" customHeight="1">
      <c r="A42" s="1051" t="s">
        <v>261</v>
      </c>
      <c r="C42" s="1061" t="s">
        <v>284</v>
      </c>
      <c r="D42" s="1046">
        <f>SUM(D37:D41)</f>
        <v>0</v>
      </c>
      <c r="E42" s="727"/>
      <c r="F42" s="728"/>
      <c r="G42" s="1048">
        <f>SUM(G36:G41)</f>
        <v>0</v>
      </c>
      <c r="H42" s="1048">
        <f>SUM(H36:H41)</f>
        <v>0</v>
      </c>
      <c r="I42" s="1080">
        <f>SUM(I36:I41)</f>
        <v>0</v>
      </c>
      <c r="J42" s="1046">
        <f>SUM(J36:J41)</f>
        <v>0</v>
      </c>
    </row>
    <row r="43" spans="1:12" ht="4.9000000000000004" hidden="1" customHeight="1">
      <c r="A43" s="1062"/>
      <c r="C43" s="1063"/>
      <c r="D43" s="1063"/>
      <c r="E43" s="1090"/>
      <c r="F43" s="1090"/>
      <c r="G43" s="1090"/>
      <c r="H43" s="1090"/>
      <c r="I43" s="1090"/>
      <c r="J43" s="1090"/>
    </row>
    <row r="44" spans="1:12" ht="12" hidden="1" customHeight="1">
      <c r="A44" s="1051">
        <v>2020</v>
      </c>
      <c r="C44" s="1058" t="s">
        <v>285</v>
      </c>
      <c r="D44" s="729"/>
      <c r="E44" s="717"/>
      <c r="F44" s="705"/>
      <c r="G44" s="705"/>
      <c r="H44" s="705"/>
      <c r="I44" s="725"/>
      <c r="J44" s="707"/>
    </row>
    <row r="45" spans="1:12" ht="12" hidden="1" customHeight="1">
      <c r="A45" s="1051">
        <v>2021</v>
      </c>
      <c r="C45" s="716" t="s">
        <v>286</v>
      </c>
      <c r="D45" s="730"/>
      <c r="E45" s="718"/>
      <c r="F45" s="709"/>
      <c r="G45" s="709"/>
      <c r="H45" s="709"/>
      <c r="I45" s="710"/>
      <c r="J45" s="711"/>
      <c r="L45" s="1092"/>
    </row>
    <row r="46" spans="1:12" ht="12" hidden="1" customHeight="1">
      <c r="A46" s="1051">
        <v>2022</v>
      </c>
      <c r="C46" s="716" t="s">
        <v>287</v>
      </c>
      <c r="D46" s="730"/>
      <c r="E46" s="718"/>
      <c r="F46" s="709"/>
      <c r="G46" s="709"/>
      <c r="H46" s="709"/>
      <c r="I46" s="726"/>
      <c r="J46" s="711"/>
    </row>
    <row r="47" spans="1:12" ht="12" hidden="1" customHeight="1">
      <c r="A47" s="1051">
        <v>2023</v>
      </c>
      <c r="C47" s="716" t="s">
        <v>288</v>
      </c>
      <c r="D47" s="730"/>
      <c r="E47" s="718"/>
      <c r="F47" s="709"/>
      <c r="G47" s="709"/>
      <c r="H47" s="709"/>
      <c r="I47" s="726"/>
      <c r="J47" s="711"/>
    </row>
    <row r="48" spans="1:12" ht="12" hidden="1" customHeight="1">
      <c r="A48" s="1051">
        <v>2024</v>
      </c>
      <c r="C48" s="1060" t="s">
        <v>289</v>
      </c>
      <c r="D48" s="731"/>
      <c r="E48" s="721"/>
      <c r="F48" s="722"/>
      <c r="G48" s="722"/>
      <c r="H48" s="722"/>
      <c r="I48" s="732"/>
      <c r="J48" s="724"/>
    </row>
    <row r="49" spans="1:10" ht="12" hidden="1" customHeight="1">
      <c r="A49" s="1051" t="s">
        <v>261</v>
      </c>
      <c r="C49" s="1061" t="s">
        <v>290</v>
      </c>
      <c r="D49" s="733"/>
      <c r="E49" s="727"/>
      <c r="F49" s="728"/>
      <c r="G49" s="728"/>
      <c r="H49" s="728"/>
      <c r="I49" s="734"/>
      <c r="J49" s="733"/>
    </row>
    <row r="50" spans="1:10" ht="4.9000000000000004" hidden="1" customHeight="1">
      <c r="A50" s="1062"/>
      <c r="C50" s="1063"/>
      <c r="D50" s="1063"/>
      <c r="E50" s="1090"/>
      <c r="F50" s="1090"/>
      <c r="G50" s="1090"/>
      <c r="H50" s="1090"/>
      <c r="I50" s="1090"/>
      <c r="J50" s="1090"/>
    </row>
    <row r="51" spans="1:10" ht="12" hidden="1" customHeight="1">
      <c r="A51" s="1051">
        <v>2020</v>
      </c>
      <c r="C51" s="1058" t="s">
        <v>291</v>
      </c>
      <c r="D51" s="729"/>
      <c r="E51" s="925"/>
      <c r="F51" s="918"/>
      <c r="G51" s="918"/>
      <c r="H51" s="918"/>
      <c r="I51" s="919"/>
      <c r="J51" s="707"/>
    </row>
    <row r="52" spans="1:10" ht="12" hidden="1" customHeight="1">
      <c r="A52" s="1051">
        <v>2021</v>
      </c>
      <c r="C52" s="716" t="s">
        <v>292</v>
      </c>
      <c r="D52" s="730"/>
      <c r="E52" s="920"/>
      <c r="F52" s="922"/>
      <c r="G52" s="922"/>
      <c r="H52" s="922"/>
      <c r="I52" s="926"/>
      <c r="J52" s="711"/>
    </row>
    <row r="53" spans="1:10" ht="12" hidden="1" customHeight="1">
      <c r="A53" s="1051">
        <v>2022</v>
      </c>
      <c r="C53" s="716" t="s">
        <v>293</v>
      </c>
      <c r="D53" s="730"/>
      <c r="E53" s="920"/>
      <c r="F53" s="922"/>
      <c r="G53" s="922"/>
      <c r="H53" s="922"/>
      <c r="I53" s="926"/>
      <c r="J53" s="711"/>
    </row>
    <row r="54" spans="1:10" ht="12" hidden="1" customHeight="1">
      <c r="A54" s="1051">
        <v>2023</v>
      </c>
      <c r="C54" s="716" t="s">
        <v>294</v>
      </c>
      <c r="D54" s="730"/>
      <c r="E54" s="920"/>
      <c r="F54" s="922"/>
      <c r="G54" s="922"/>
      <c r="H54" s="922"/>
      <c r="I54" s="921"/>
      <c r="J54" s="711"/>
    </row>
    <row r="55" spans="1:10" ht="12" hidden="1" customHeight="1">
      <c r="A55" s="1051">
        <v>2024</v>
      </c>
      <c r="C55" s="1060" t="s">
        <v>295</v>
      </c>
      <c r="D55" s="731"/>
      <c r="E55" s="923"/>
      <c r="F55" s="924"/>
      <c r="G55" s="924"/>
      <c r="H55" s="924"/>
      <c r="I55" s="1108"/>
      <c r="J55" s="724"/>
    </row>
    <row r="56" spans="1:10" ht="12" hidden="1" customHeight="1">
      <c r="A56" s="1051" t="s">
        <v>261</v>
      </c>
      <c r="C56" s="1061" t="s">
        <v>296</v>
      </c>
      <c r="D56" s="733"/>
      <c r="E56" s="727"/>
      <c r="F56" s="728"/>
      <c r="G56" s="728"/>
      <c r="H56" s="728"/>
      <c r="I56" s="734"/>
      <c r="J56" s="733"/>
    </row>
    <row r="57" spans="1:10" ht="3.6" hidden="1" customHeight="1">
      <c r="A57" s="1062"/>
      <c r="C57" s="1063"/>
      <c r="D57" s="1063"/>
      <c r="E57" s="1090"/>
      <c r="F57" s="1090"/>
      <c r="G57" s="1090"/>
      <c r="H57" s="1090"/>
      <c r="I57" s="1090"/>
      <c r="J57" s="1090"/>
    </row>
    <row r="58" spans="1:10" ht="12" hidden="1" customHeight="1">
      <c r="A58" s="1051">
        <v>2020</v>
      </c>
      <c r="C58" s="1058" t="s">
        <v>297</v>
      </c>
      <c r="D58" s="729"/>
      <c r="E58" s="925"/>
      <c r="F58" s="918"/>
      <c r="G58" s="918"/>
      <c r="H58" s="918"/>
      <c r="I58" s="919"/>
      <c r="J58" s="707"/>
    </row>
    <row r="59" spans="1:10" ht="12" hidden="1" customHeight="1">
      <c r="A59" s="1051">
        <v>2021</v>
      </c>
      <c r="C59" s="716" t="s">
        <v>298</v>
      </c>
      <c r="D59" s="730"/>
      <c r="E59" s="920"/>
      <c r="F59" s="922"/>
      <c r="G59" s="922"/>
      <c r="H59" s="922"/>
      <c r="I59" s="926"/>
      <c r="J59" s="711"/>
    </row>
    <row r="60" spans="1:10" ht="12" hidden="1" customHeight="1">
      <c r="A60" s="1051">
        <v>2022</v>
      </c>
      <c r="C60" s="716" t="s">
        <v>299</v>
      </c>
      <c r="D60" s="730"/>
      <c r="E60" s="920"/>
      <c r="F60" s="922"/>
      <c r="G60" s="922"/>
      <c r="H60" s="922"/>
      <c r="I60" s="926"/>
      <c r="J60" s="711"/>
    </row>
    <row r="61" spans="1:10" ht="12" hidden="1" customHeight="1">
      <c r="A61" s="1051">
        <v>2023</v>
      </c>
      <c r="C61" s="716" t="s">
        <v>300</v>
      </c>
      <c r="D61" s="730"/>
      <c r="E61" s="920"/>
      <c r="F61" s="922"/>
      <c r="G61" s="922"/>
      <c r="H61" s="922"/>
      <c r="I61" s="921"/>
      <c r="J61" s="711"/>
    </row>
    <row r="62" spans="1:10" ht="12" hidden="1" customHeight="1">
      <c r="A62" s="1051">
        <v>2024</v>
      </c>
      <c r="C62" s="1060" t="s">
        <v>301</v>
      </c>
      <c r="D62" s="731"/>
      <c r="E62" s="923"/>
      <c r="F62" s="924"/>
      <c r="G62" s="924"/>
      <c r="H62" s="924"/>
      <c r="I62" s="1108"/>
      <c r="J62" s="724"/>
    </row>
    <row r="63" spans="1:10" ht="12" hidden="1" customHeight="1">
      <c r="A63" s="1051" t="s">
        <v>261</v>
      </c>
      <c r="C63" s="1061" t="s">
        <v>302</v>
      </c>
      <c r="D63" s="733"/>
      <c r="E63" s="727"/>
      <c r="F63" s="728"/>
      <c r="G63" s="728"/>
      <c r="H63" s="728"/>
      <c r="I63" s="734"/>
      <c r="J63" s="733"/>
    </row>
    <row r="64" spans="1:10" ht="3.6" hidden="1" customHeight="1">
      <c r="A64" s="1062"/>
      <c r="C64" s="1063"/>
      <c r="D64" s="1063"/>
      <c r="E64" s="1090"/>
      <c r="F64" s="1090"/>
      <c r="G64" s="1090"/>
      <c r="H64" s="1090"/>
      <c r="I64" s="1090"/>
      <c r="J64" s="1090"/>
    </row>
    <row r="65" spans="1:10" ht="12" hidden="1" customHeight="1">
      <c r="A65" s="1051">
        <v>2020</v>
      </c>
      <c r="C65" s="1058" t="s">
        <v>303</v>
      </c>
      <c r="D65" s="729"/>
      <c r="E65" s="925"/>
      <c r="F65" s="918"/>
      <c r="G65" s="918"/>
      <c r="H65" s="918"/>
      <c r="I65" s="919"/>
      <c r="J65" s="707"/>
    </row>
    <row r="66" spans="1:10" ht="12" hidden="1" customHeight="1">
      <c r="A66" s="1051">
        <v>2021</v>
      </c>
      <c r="C66" s="716" t="s">
        <v>304</v>
      </c>
      <c r="D66" s="730"/>
      <c r="E66" s="920"/>
      <c r="F66" s="922"/>
      <c r="G66" s="922"/>
      <c r="H66" s="922"/>
      <c r="I66" s="926"/>
      <c r="J66" s="711"/>
    </row>
    <row r="67" spans="1:10" ht="12" hidden="1" customHeight="1">
      <c r="A67" s="1051">
        <v>2022</v>
      </c>
      <c r="C67" s="716" t="s">
        <v>305</v>
      </c>
      <c r="D67" s="730"/>
      <c r="E67" s="920"/>
      <c r="F67" s="922"/>
      <c r="G67" s="922"/>
      <c r="H67" s="922"/>
      <c r="I67" s="926"/>
      <c r="J67" s="711"/>
    </row>
    <row r="68" spans="1:10" ht="12" hidden="1" customHeight="1">
      <c r="A68" s="1051">
        <v>2023</v>
      </c>
      <c r="C68" s="716" t="s">
        <v>306</v>
      </c>
      <c r="D68" s="730"/>
      <c r="E68" s="920"/>
      <c r="F68" s="922"/>
      <c r="G68" s="922"/>
      <c r="H68" s="922"/>
      <c r="I68" s="921"/>
      <c r="J68" s="711"/>
    </row>
    <row r="69" spans="1:10" ht="12" hidden="1" customHeight="1">
      <c r="A69" s="1051">
        <v>2024</v>
      </c>
      <c r="C69" s="1060" t="s">
        <v>307</v>
      </c>
      <c r="D69" s="731"/>
      <c r="E69" s="923"/>
      <c r="F69" s="924"/>
      <c r="G69" s="924"/>
      <c r="H69" s="924"/>
      <c r="I69" s="1108"/>
      <c r="J69" s="724"/>
    </row>
    <row r="70" spans="1:10" ht="12" hidden="1" customHeight="1">
      <c r="A70" s="1051" t="s">
        <v>261</v>
      </c>
      <c r="C70" s="1061" t="s">
        <v>308</v>
      </c>
      <c r="D70" s="733"/>
      <c r="E70" s="727"/>
      <c r="F70" s="728"/>
      <c r="G70" s="728"/>
      <c r="H70" s="728"/>
      <c r="I70" s="734"/>
      <c r="J70" s="733"/>
    </row>
    <row r="71" spans="1:10" ht="3.6" hidden="1" customHeight="1">
      <c r="A71" s="1062"/>
      <c r="C71" s="1063"/>
      <c r="D71" s="1063"/>
      <c r="E71" s="1090"/>
      <c r="F71" s="1090"/>
      <c r="G71" s="1090"/>
      <c r="H71" s="1090"/>
      <c r="I71" s="1090"/>
      <c r="J71" s="1090"/>
    </row>
    <row r="72" spans="1:10" ht="12" customHeight="1">
      <c r="A72" s="1051">
        <v>2017</v>
      </c>
      <c r="C72" s="1058" t="s">
        <v>309</v>
      </c>
      <c r="D72" s="1074"/>
      <c r="E72" s="1084">
        <v>0</v>
      </c>
      <c r="F72" s="1085">
        <f>+$D72/9</f>
        <v>0</v>
      </c>
      <c r="G72" s="1085">
        <f t="shared" ref="G72:I73" si="0">+$D72/9</f>
        <v>0</v>
      </c>
      <c r="H72" s="1085">
        <f t="shared" si="0"/>
        <v>0</v>
      </c>
      <c r="I72" s="1086">
        <f t="shared" si="0"/>
        <v>0</v>
      </c>
      <c r="J72" s="1040">
        <f>D72-SUM(E72:I72)</f>
        <v>0</v>
      </c>
    </row>
    <row r="73" spans="1:10" ht="12" customHeight="1">
      <c r="A73" s="1051">
        <v>2018</v>
      </c>
      <c r="C73" s="1060" t="s">
        <v>310</v>
      </c>
      <c r="D73" s="1163"/>
      <c r="E73" s="1162">
        <v>0</v>
      </c>
      <c r="F73" s="1102">
        <f>+$D73/9</f>
        <v>0</v>
      </c>
      <c r="G73" s="1102">
        <f t="shared" si="0"/>
        <v>0</v>
      </c>
      <c r="H73" s="1102">
        <f t="shared" si="0"/>
        <v>0</v>
      </c>
      <c r="I73" s="1101">
        <f t="shared" si="0"/>
        <v>0</v>
      </c>
      <c r="J73" s="1045">
        <f>D73-SUM(E73:I73)</f>
        <v>0</v>
      </c>
    </row>
    <row r="74" spans="1:10" ht="12" hidden="1" customHeight="1">
      <c r="A74" s="1051">
        <v>2019</v>
      </c>
      <c r="C74" s="716" t="s">
        <v>311</v>
      </c>
      <c r="D74" s="1093"/>
      <c r="E74" s="920"/>
      <c r="F74" s="917">
        <v>0</v>
      </c>
      <c r="G74" s="917">
        <v>0</v>
      </c>
      <c r="H74" s="917">
        <v>0</v>
      </c>
      <c r="I74" s="1089">
        <v>0</v>
      </c>
      <c r="J74" s="715">
        <f>D74-SUM(E74:I74)</f>
        <v>0</v>
      </c>
    </row>
    <row r="75" spans="1:10" ht="12" hidden="1" customHeight="1">
      <c r="A75" s="1051" t="s">
        <v>261</v>
      </c>
      <c r="C75" s="1061" t="s">
        <v>312</v>
      </c>
      <c r="D75" s="1046">
        <f>SUM(D72:D74)</f>
        <v>0</v>
      </c>
      <c r="E75" s="1079">
        <f t="shared" ref="E75:J75" si="1">SUM(E72:E74)</f>
        <v>0</v>
      </c>
      <c r="F75" s="1048">
        <f t="shared" si="1"/>
        <v>0</v>
      </c>
      <c r="G75" s="1048">
        <f t="shared" si="1"/>
        <v>0</v>
      </c>
      <c r="H75" s="1048">
        <f t="shared" si="1"/>
        <v>0</v>
      </c>
      <c r="I75" s="1080">
        <f t="shared" si="1"/>
        <v>0</v>
      </c>
      <c r="J75" s="1046">
        <f t="shared" si="1"/>
        <v>0</v>
      </c>
    </row>
    <row r="76" spans="1:10" ht="3.6" hidden="1" customHeight="1">
      <c r="A76" s="1062"/>
      <c r="C76" s="1063"/>
      <c r="D76" s="1063"/>
      <c r="E76" s="1090"/>
      <c r="F76" s="1090"/>
      <c r="G76" s="1090"/>
      <c r="H76" s="1090"/>
      <c r="I76" s="1090"/>
      <c r="J76" s="1090"/>
    </row>
    <row r="77" spans="1:10" ht="12" customHeight="1">
      <c r="A77" s="1051">
        <v>2017</v>
      </c>
      <c r="C77" s="1058" t="s">
        <v>313</v>
      </c>
      <c r="D77" s="1109"/>
      <c r="E77" s="925"/>
      <c r="F77" s="918"/>
      <c r="G77" s="918"/>
      <c r="H77" s="918"/>
      <c r="I77" s="1113"/>
      <c r="J77" s="707"/>
    </row>
    <row r="78" spans="1:10" ht="12" customHeight="1">
      <c r="A78" s="1051">
        <v>2018</v>
      </c>
      <c r="C78" s="1060" t="s">
        <v>314</v>
      </c>
      <c r="D78" s="1164"/>
      <c r="E78" s="721"/>
      <c r="F78" s="722"/>
      <c r="G78" s="722"/>
      <c r="H78" s="722"/>
      <c r="I78" s="732"/>
      <c r="J78" s="724"/>
    </row>
    <row r="79" spans="1:10" ht="12" hidden="1" customHeight="1">
      <c r="A79" s="1051">
        <v>2019</v>
      </c>
      <c r="C79" s="716" t="s">
        <v>315</v>
      </c>
      <c r="D79" s="1110"/>
      <c r="E79" s="718"/>
      <c r="F79" s="709"/>
      <c r="G79" s="709"/>
      <c r="H79" s="709"/>
      <c r="I79" s="710"/>
      <c r="J79" s="711"/>
    </row>
    <row r="80" spans="1:10" ht="12" hidden="1" customHeight="1">
      <c r="A80" s="1051" t="s">
        <v>254</v>
      </c>
      <c r="C80" s="1059" t="s">
        <v>316</v>
      </c>
      <c r="D80" s="714"/>
      <c r="E80" s="723"/>
      <c r="F80" s="712"/>
      <c r="G80" s="712"/>
      <c r="H80" s="712"/>
      <c r="I80" s="713"/>
      <c r="J80" s="714"/>
    </row>
    <row r="81" spans="1:10" ht="12" hidden="1" customHeight="1">
      <c r="A81" s="1051">
        <v>2020</v>
      </c>
      <c r="C81" s="1058" t="s">
        <v>317</v>
      </c>
      <c r="D81" s="737"/>
      <c r="E81" s="717"/>
      <c r="F81" s="705"/>
      <c r="G81" s="705"/>
      <c r="H81" s="705"/>
      <c r="I81" s="725"/>
      <c r="J81" s="707"/>
    </row>
    <row r="82" spans="1:10" ht="12" hidden="1" customHeight="1">
      <c r="A82" s="1051">
        <v>2021</v>
      </c>
      <c r="C82" s="716" t="s">
        <v>318</v>
      </c>
      <c r="D82" s="738"/>
      <c r="E82" s="718"/>
      <c r="F82" s="709"/>
      <c r="G82" s="709"/>
      <c r="H82" s="709"/>
      <c r="I82" s="710"/>
      <c r="J82" s="711"/>
    </row>
    <row r="83" spans="1:10" ht="12" hidden="1" customHeight="1">
      <c r="A83" s="1051">
        <v>2022</v>
      </c>
      <c r="C83" s="716" t="s">
        <v>319</v>
      </c>
      <c r="D83" s="738"/>
      <c r="E83" s="718"/>
      <c r="F83" s="709"/>
      <c r="G83" s="709"/>
      <c r="H83" s="709"/>
      <c r="I83" s="710"/>
      <c r="J83" s="711"/>
    </row>
    <row r="84" spans="1:10" ht="12" hidden="1" customHeight="1">
      <c r="A84" s="1051">
        <v>2023</v>
      </c>
      <c r="C84" s="716" t="s">
        <v>320</v>
      </c>
      <c r="D84" s="738"/>
      <c r="E84" s="718"/>
      <c r="F84" s="709"/>
      <c r="G84" s="709"/>
      <c r="H84" s="709"/>
      <c r="I84" s="726"/>
      <c r="J84" s="711"/>
    </row>
    <row r="85" spans="1:10" ht="12" hidden="1" customHeight="1">
      <c r="A85" s="1051">
        <v>2024</v>
      </c>
      <c r="C85" s="1060" t="s">
        <v>321</v>
      </c>
      <c r="D85" s="739"/>
      <c r="E85" s="721"/>
      <c r="F85" s="722"/>
      <c r="G85" s="722"/>
      <c r="H85" s="722"/>
      <c r="I85" s="732"/>
      <c r="J85" s="724"/>
    </row>
    <row r="86" spans="1:10" ht="12" hidden="1" customHeight="1">
      <c r="A86" s="1051" t="s">
        <v>261</v>
      </c>
      <c r="C86" s="1061" t="s">
        <v>322</v>
      </c>
      <c r="D86" s="733"/>
      <c r="E86" s="727"/>
      <c r="F86" s="728"/>
      <c r="G86" s="728"/>
      <c r="H86" s="728"/>
      <c r="I86" s="734"/>
      <c r="J86" s="733"/>
    </row>
    <row r="87" spans="1:10" ht="4.1500000000000004" hidden="1" customHeight="1">
      <c r="A87" s="1062"/>
      <c r="C87" s="1063"/>
      <c r="D87" s="1063"/>
      <c r="E87" s="1063"/>
      <c r="F87" s="1063"/>
      <c r="G87" s="1063"/>
      <c r="H87" s="1063"/>
      <c r="I87" s="1097"/>
      <c r="J87" s="1063"/>
    </row>
    <row r="88" spans="1:10" ht="12" customHeight="1">
      <c r="A88" s="1051">
        <v>2017</v>
      </c>
      <c r="C88" s="1058" t="s">
        <v>323</v>
      </c>
      <c r="D88" s="1074">
        <v>0</v>
      </c>
      <c r="E88" s="1084">
        <v>0</v>
      </c>
      <c r="F88" s="1085">
        <v>0</v>
      </c>
      <c r="G88" s="1085">
        <v>0</v>
      </c>
      <c r="H88" s="1085">
        <v>0</v>
      </c>
      <c r="I88" s="1086">
        <v>0</v>
      </c>
      <c r="J88" s="1109"/>
    </row>
    <row r="89" spans="1:10" ht="12" customHeight="1">
      <c r="A89" s="1051">
        <v>2018</v>
      </c>
      <c r="C89" s="1060" t="s">
        <v>324</v>
      </c>
      <c r="D89" s="1163">
        <v>0</v>
      </c>
      <c r="E89" s="1162">
        <v>0</v>
      </c>
      <c r="F89" s="1102">
        <v>0</v>
      </c>
      <c r="G89" s="1102">
        <v>0</v>
      </c>
      <c r="H89" s="1102">
        <v>0</v>
      </c>
      <c r="I89" s="1101">
        <v>0</v>
      </c>
      <c r="J89" s="1164"/>
    </row>
    <row r="90" spans="1:10" ht="12" hidden="1" customHeight="1">
      <c r="A90" s="1051">
        <v>2019</v>
      </c>
      <c r="C90" s="716" t="s">
        <v>325</v>
      </c>
      <c r="D90" s="1093"/>
      <c r="E90" s="920"/>
      <c r="F90" s="917">
        <v>0</v>
      </c>
      <c r="G90" s="917">
        <v>0</v>
      </c>
      <c r="H90" s="917">
        <v>0</v>
      </c>
      <c r="I90" s="1089">
        <v>0</v>
      </c>
      <c r="J90" s="1110"/>
    </row>
    <row r="91" spans="1:10" ht="12" hidden="1" customHeight="1">
      <c r="A91" s="1051" t="s">
        <v>254</v>
      </c>
      <c r="C91" s="1059" t="s">
        <v>326</v>
      </c>
      <c r="D91" s="1075">
        <f>SUM(D88:D90)</f>
        <v>0</v>
      </c>
      <c r="E91" s="1076">
        <f t="shared" ref="E91:I91" si="2">SUM(E88:E90)</f>
        <v>0</v>
      </c>
      <c r="F91" s="1077">
        <f t="shared" si="2"/>
        <v>0</v>
      </c>
      <c r="G91" s="1077">
        <f t="shared" si="2"/>
        <v>0</v>
      </c>
      <c r="H91" s="1077">
        <f t="shared" si="2"/>
        <v>0</v>
      </c>
      <c r="I91" s="1078">
        <f t="shared" si="2"/>
        <v>0</v>
      </c>
      <c r="J91" s="714"/>
    </row>
    <row r="92" spans="1:10" ht="12" hidden="1" customHeight="1">
      <c r="A92" s="1051">
        <v>2020</v>
      </c>
      <c r="C92" s="1058" t="s">
        <v>327</v>
      </c>
      <c r="D92" s="1098">
        <f>'T2 NSA'!C59</f>
        <v>0</v>
      </c>
      <c r="E92" s="717"/>
      <c r="F92" s="705"/>
      <c r="G92" s="719">
        <f>+D92</f>
        <v>0</v>
      </c>
      <c r="H92" s="705"/>
      <c r="I92" s="725"/>
      <c r="J92" s="707"/>
    </row>
    <row r="93" spans="1:10" ht="12" hidden="1" customHeight="1">
      <c r="A93" s="1051">
        <v>2021</v>
      </c>
      <c r="C93" s="716" t="s">
        <v>328</v>
      </c>
      <c r="D93" s="1099">
        <f>'T2 NSA'!D59</f>
        <v>0</v>
      </c>
      <c r="E93" s="718"/>
      <c r="F93" s="709"/>
      <c r="G93" s="709"/>
      <c r="H93" s="708">
        <f>+D93</f>
        <v>0</v>
      </c>
      <c r="I93" s="710"/>
      <c r="J93" s="711"/>
    </row>
    <row r="94" spans="1:10" ht="12" hidden="1" customHeight="1">
      <c r="A94" s="1051">
        <v>2022</v>
      </c>
      <c r="C94" s="716" t="s">
        <v>329</v>
      </c>
      <c r="D94" s="1099">
        <f>'T2 NSA'!E59</f>
        <v>0</v>
      </c>
      <c r="E94" s="718"/>
      <c r="F94" s="709"/>
      <c r="G94" s="709"/>
      <c r="H94" s="709"/>
      <c r="I94" s="720">
        <f>+D94</f>
        <v>0</v>
      </c>
      <c r="J94" s="711"/>
    </row>
    <row r="95" spans="1:10" ht="12" hidden="1" customHeight="1">
      <c r="A95" s="1051">
        <v>2023</v>
      </c>
      <c r="C95" s="716" t="s">
        <v>330</v>
      </c>
      <c r="D95" s="1099">
        <f>'T2 NSA'!F59</f>
        <v>0</v>
      </c>
      <c r="E95" s="718"/>
      <c r="F95" s="709"/>
      <c r="G95" s="709"/>
      <c r="H95" s="709"/>
      <c r="I95" s="726"/>
      <c r="J95" s="715">
        <f>+D95</f>
        <v>0</v>
      </c>
    </row>
    <row r="96" spans="1:10" ht="12" hidden="1" customHeight="1">
      <c r="A96" s="1051">
        <v>2024</v>
      </c>
      <c r="C96" s="1060" t="s">
        <v>331</v>
      </c>
      <c r="D96" s="1100">
        <f>'T2 NSA'!G59</f>
        <v>0</v>
      </c>
      <c r="E96" s="721"/>
      <c r="F96" s="722"/>
      <c r="G96" s="722"/>
      <c r="H96" s="722"/>
      <c r="I96" s="732"/>
      <c r="J96" s="1045">
        <f>+D96</f>
        <v>0</v>
      </c>
    </row>
    <row r="97" spans="1:10" ht="12" hidden="1" customHeight="1">
      <c r="A97" s="1051" t="s">
        <v>261</v>
      </c>
      <c r="C97" s="1061" t="s">
        <v>332</v>
      </c>
      <c r="D97" s="1046">
        <f t="shared" ref="D97:J97" si="3">SUM(D91:D96)</f>
        <v>0</v>
      </c>
      <c r="E97" s="1079">
        <f t="shared" si="3"/>
        <v>0</v>
      </c>
      <c r="F97" s="1048">
        <f t="shared" si="3"/>
        <v>0</v>
      </c>
      <c r="G97" s="1048">
        <f t="shared" si="3"/>
        <v>0</v>
      </c>
      <c r="H97" s="1048">
        <f t="shared" si="3"/>
        <v>0</v>
      </c>
      <c r="I97" s="1080">
        <f t="shared" si="3"/>
        <v>0</v>
      </c>
      <c r="J97" s="1046">
        <f t="shared" si="3"/>
        <v>0</v>
      </c>
    </row>
    <row r="98" spans="1:10" ht="4.9000000000000004" hidden="1" customHeight="1">
      <c r="A98" s="1062"/>
      <c r="C98" s="1063"/>
      <c r="D98" s="1063"/>
      <c r="E98" s="1090"/>
      <c r="F98" s="1090"/>
      <c r="G98" s="1090"/>
      <c r="H98" s="1090"/>
      <c r="I98" s="1090"/>
      <c r="J98" s="1090"/>
    </row>
    <row r="99" spans="1:10" ht="12" customHeight="1">
      <c r="A99" s="1051">
        <v>2017</v>
      </c>
      <c r="C99" s="1058" t="s">
        <v>333</v>
      </c>
      <c r="D99" s="1074">
        <v>0</v>
      </c>
      <c r="E99" s="1084">
        <v>0</v>
      </c>
      <c r="F99" s="1085">
        <v>0</v>
      </c>
      <c r="G99" s="1085">
        <v>0</v>
      </c>
      <c r="H99" s="1085">
        <v>0</v>
      </c>
      <c r="I99" s="1086">
        <v>0</v>
      </c>
      <c r="J99" s="1040">
        <f t="shared" ref="J99:J101" si="4">D99-SUM(E99:I99)</f>
        <v>0</v>
      </c>
    </row>
    <row r="100" spans="1:10" ht="12" customHeight="1">
      <c r="A100" s="1051">
        <v>2018</v>
      </c>
      <c r="C100" s="1060" t="s">
        <v>334</v>
      </c>
      <c r="D100" s="1163">
        <v>-14888.676902587118</v>
      </c>
      <c r="E100" s="1162">
        <f>+D100</f>
        <v>-14888.676902587118</v>
      </c>
      <c r="F100" s="1102">
        <v>0</v>
      </c>
      <c r="G100" s="1102">
        <v>0</v>
      </c>
      <c r="H100" s="1102">
        <v>0</v>
      </c>
      <c r="I100" s="1101">
        <v>0</v>
      </c>
      <c r="J100" s="1045">
        <f t="shared" si="4"/>
        <v>0</v>
      </c>
    </row>
    <row r="101" spans="1:10" ht="12" hidden="1" customHeight="1">
      <c r="A101" s="1051">
        <v>2019</v>
      </c>
      <c r="C101" s="716" t="s">
        <v>335</v>
      </c>
      <c r="D101" s="1093"/>
      <c r="E101" s="920"/>
      <c r="F101" s="917">
        <v>0</v>
      </c>
      <c r="G101" s="917">
        <v>0</v>
      </c>
      <c r="H101" s="917">
        <v>0</v>
      </c>
      <c r="I101" s="1089">
        <v>0</v>
      </c>
      <c r="J101" s="715">
        <f t="shared" si="4"/>
        <v>0</v>
      </c>
    </row>
    <row r="102" spans="1:10" ht="12" hidden="1" customHeight="1">
      <c r="A102" s="1051" t="s">
        <v>254</v>
      </c>
      <c r="C102" s="1059" t="s">
        <v>336</v>
      </c>
      <c r="D102" s="1075">
        <f t="shared" ref="D102:J102" si="5">SUM(D99:D101)</f>
        <v>-14888.676902587118</v>
      </c>
      <c r="E102" s="1076">
        <f>SUM(E99:E101)</f>
        <v>-14888.676902587118</v>
      </c>
      <c r="F102" s="1077">
        <f t="shared" si="5"/>
        <v>0</v>
      </c>
      <c r="G102" s="1077">
        <f t="shared" si="5"/>
        <v>0</v>
      </c>
      <c r="H102" s="1077">
        <f t="shared" si="5"/>
        <v>0</v>
      </c>
      <c r="I102" s="1078">
        <f t="shared" si="5"/>
        <v>0</v>
      </c>
      <c r="J102" s="1075">
        <f t="shared" si="5"/>
        <v>0</v>
      </c>
    </row>
    <row r="103" spans="1:10" ht="12" hidden="1" customHeight="1">
      <c r="A103" s="1051">
        <v>2020</v>
      </c>
      <c r="C103" s="1058" t="s">
        <v>337</v>
      </c>
      <c r="D103" s="1040">
        <f>(E11+E22+E75+E80+E91+E102+E108)*-'T2 NSA'!C40</f>
        <v>0</v>
      </c>
      <c r="E103" s="925"/>
      <c r="F103" s="918"/>
      <c r="G103" s="1085">
        <f>D103</f>
        <v>0</v>
      </c>
      <c r="H103" s="1085">
        <v>0</v>
      </c>
      <c r="I103" s="1086">
        <v>0</v>
      </c>
      <c r="J103" s="1040">
        <f>D103-SUM(E103:I103)</f>
        <v>0</v>
      </c>
    </row>
    <row r="104" spans="1:10" ht="12" hidden="1" customHeight="1">
      <c r="A104" s="1051">
        <v>2021</v>
      </c>
      <c r="C104" s="716" t="s">
        <v>338</v>
      </c>
      <c r="D104" s="715">
        <f>(F11+F22+F75+F80+F91+F102+F108)*-'T2 NSA'!D40</f>
        <v>0</v>
      </c>
      <c r="E104" s="920"/>
      <c r="F104" s="922"/>
      <c r="G104" s="922"/>
      <c r="H104" s="917">
        <f>+D104</f>
        <v>0</v>
      </c>
      <c r="I104" s="1089">
        <v>0</v>
      </c>
      <c r="J104" s="715">
        <f>D104-SUM(E104:I104)</f>
        <v>0</v>
      </c>
    </row>
    <row r="105" spans="1:10" ht="12" hidden="1" customHeight="1">
      <c r="A105" s="1051">
        <v>2022</v>
      </c>
      <c r="C105" s="716" t="s">
        <v>339</v>
      </c>
      <c r="D105" s="715">
        <f>(G11+G22+G75+G80+G91+G102+G108)*-'T2 NSA'!E40</f>
        <v>0</v>
      </c>
      <c r="E105" s="920"/>
      <c r="F105" s="922"/>
      <c r="G105" s="922"/>
      <c r="H105" s="922"/>
      <c r="I105" s="1089">
        <f>+D105</f>
        <v>0</v>
      </c>
      <c r="J105" s="715">
        <f>D105-SUM(E105:I105)</f>
        <v>0</v>
      </c>
    </row>
    <row r="106" spans="1:10" ht="12" hidden="1" customHeight="1">
      <c r="A106" s="1051">
        <v>2023</v>
      </c>
      <c r="C106" s="716" t="s">
        <v>340</v>
      </c>
      <c r="D106" s="715">
        <f>(H11+H22+H75+H80+H91+H102+H108)*-'T2 NSA'!F40</f>
        <v>0</v>
      </c>
      <c r="E106" s="920"/>
      <c r="F106" s="922"/>
      <c r="G106" s="922"/>
      <c r="H106" s="922"/>
      <c r="I106" s="926"/>
      <c r="J106" s="715">
        <f>D106-SUM(E106:I106)</f>
        <v>0</v>
      </c>
    </row>
    <row r="107" spans="1:10" ht="12" hidden="1" customHeight="1">
      <c r="A107" s="1051">
        <v>2024</v>
      </c>
      <c r="C107" s="1060" t="s">
        <v>341</v>
      </c>
      <c r="D107" s="715">
        <f>(I11+I22+I75+I80+I91+I102+I108)*-'T2 NSA'!G40</f>
        <v>0</v>
      </c>
      <c r="E107" s="920"/>
      <c r="F107" s="922"/>
      <c r="G107" s="922"/>
      <c r="H107" s="922"/>
      <c r="I107" s="926"/>
      <c r="J107" s="715">
        <f>D107-SUM(E107:I107)</f>
        <v>0</v>
      </c>
    </row>
    <row r="108" spans="1:10" ht="12" hidden="1" customHeight="1">
      <c r="A108" s="1051" t="s">
        <v>254</v>
      </c>
      <c r="C108" s="1059" t="s">
        <v>342</v>
      </c>
      <c r="D108" s="1075">
        <f t="shared" ref="D108:J108" si="6">SUM(D103:D107)</f>
        <v>0</v>
      </c>
      <c r="E108" s="1076">
        <f t="shared" si="6"/>
        <v>0</v>
      </c>
      <c r="F108" s="1077">
        <f t="shared" si="6"/>
        <v>0</v>
      </c>
      <c r="G108" s="1077">
        <f t="shared" si="6"/>
        <v>0</v>
      </c>
      <c r="H108" s="1077">
        <f t="shared" si="6"/>
        <v>0</v>
      </c>
      <c r="I108" s="1078">
        <f t="shared" si="6"/>
        <v>0</v>
      </c>
      <c r="J108" s="1075">
        <f t="shared" si="6"/>
        <v>0</v>
      </c>
    </row>
    <row r="109" spans="1:10" ht="12" hidden="1" customHeight="1">
      <c r="A109" s="1051">
        <v>2020</v>
      </c>
      <c r="C109" s="1058" t="s">
        <v>343</v>
      </c>
      <c r="D109" s="1098">
        <f>'T2 NSA'!C46</f>
        <v>0</v>
      </c>
      <c r="E109" s="717"/>
      <c r="F109" s="705"/>
      <c r="G109" s="719">
        <f>D109</f>
        <v>0</v>
      </c>
      <c r="H109" s="705"/>
      <c r="I109" s="725"/>
      <c r="J109" s="707"/>
    </row>
    <row r="110" spans="1:10" ht="12" hidden="1" customHeight="1">
      <c r="A110" s="1051">
        <v>2021</v>
      </c>
      <c r="C110" s="716" t="s">
        <v>344</v>
      </c>
      <c r="D110" s="1099">
        <f>'T2 NSA'!D46</f>
        <v>0</v>
      </c>
      <c r="E110" s="718"/>
      <c r="F110" s="709"/>
      <c r="G110" s="709"/>
      <c r="H110" s="708">
        <f>D110</f>
        <v>0</v>
      </c>
      <c r="I110" s="726"/>
      <c r="J110" s="711"/>
    </row>
    <row r="111" spans="1:10" ht="12" hidden="1" customHeight="1">
      <c r="A111" s="1051">
        <v>2022</v>
      </c>
      <c r="C111" s="716" t="s">
        <v>345</v>
      </c>
      <c r="D111" s="1099">
        <f>'T2 NSA'!E46</f>
        <v>0</v>
      </c>
      <c r="E111" s="718"/>
      <c r="F111" s="709"/>
      <c r="G111" s="709"/>
      <c r="H111" s="709"/>
      <c r="I111" s="720">
        <f>D111</f>
        <v>0</v>
      </c>
      <c r="J111" s="711"/>
    </row>
    <row r="112" spans="1:10" ht="12" hidden="1" customHeight="1">
      <c r="A112" s="1051">
        <v>2023</v>
      </c>
      <c r="C112" s="716" t="s">
        <v>346</v>
      </c>
      <c r="D112" s="1099">
        <f>'T2 NSA'!F46</f>
        <v>0</v>
      </c>
      <c r="E112" s="718"/>
      <c r="F112" s="709"/>
      <c r="G112" s="709"/>
      <c r="H112" s="709"/>
      <c r="I112" s="726"/>
      <c r="J112" s="715">
        <f>D112</f>
        <v>0</v>
      </c>
    </row>
    <row r="113" spans="1:10" ht="12" hidden="1" customHeight="1">
      <c r="A113" s="1051">
        <v>2024</v>
      </c>
      <c r="C113" s="1060" t="s">
        <v>347</v>
      </c>
      <c r="D113" s="1100">
        <f>'T2 NSA'!G46</f>
        <v>0</v>
      </c>
      <c r="E113" s="721"/>
      <c r="F113" s="722"/>
      <c r="G113" s="722"/>
      <c r="H113" s="722"/>
      <c r="I113" s="732"/>
      <c r="J113" s="1045">
        <f>D113</f>
        <v>0</v>
      </c>
    </row>
    <row r="114" spans="1:10" ht="12" hidden="1" customHeight="1">
      <c r="A114" s="1051" t="s">
        <v>261</v>
      </c>
      <c r="C114" s="1061" t="s">
        <v>348</v>
      </c>
      <c r="D114" s="1046">
        <f>D102+SUM(D108:D113)</f>
        <v>-14888.676902587118</v>
      </c>
      <c r="E114" s="1079">
        <f t="shared" ref="E114:J114" si="7">E102+SUM(E108:E113)</f>
        <v>-14888.676902587118</v>
      </c>
      <c r="F114" s="1048">
        <f t="shared" si="7"/>
        <v>0</v>
      </c>
      <c r="G114" s="1048">
        <f t="shared" si="7"/>
        <v>0</v>
      </c>
      <c r="H114" s="1048">
        <f t="shared" si="7"/>
        <v>0</v>
      </c>
      <c r="I114" s="1080">
        <f t="shared" si="7"/>
        <v>0</v>
      </c>
      <c r="J114" s="1046">
        <f t="shared" si="7"/>
        <v>0</v>
      </c>
    </row>
    <row r="115" spans="1:10" ht="4.1500000000000004" hidden="1" customHeight="1">
      <c r="A115" s="1062"/>
    </row>
    <row r="116" spans="1:10" ht="12" customHeight="1">
      <c r="A116" s="1051">
        <v>2017</v>
      </c>
      <c r="C116" s="1058" t="s">
        <v>349</v>
      </c>
      <c r="D116" s="1074">
        <v>0</v>
      </c>
      <c r="E116" s="1084">
        <v>0</v>
      </c>
      <c r="F116" s="1085">
        <v>0</v>
      </c>
      <c r="G116" s="1085">
        <v>0</v>
      </c>
      <c r="H116" s="1085">
        <v>0</v>
      </c>
      <c r="I116" s="1086">
        <v>0</v>
      </c>
      <c r="J116" s="1040">
        <f>D116-SUM(E116:I116)</f>
        <v>0</v>
      </c>
    </row>
    <row r="117" spans="1:10" ht="12" customHeight="1">
      <c r="A117" s="1051">
        <v>2018</v>
      </c>
      <c r="C117" s="1060" t="s">
        <v>350</v>
      </c>
      <c r="D117" s="1163">
        <v>0</v>
      </c>
      <c r="E117" s="1162">
        <f>+D117</f>
        <v>0</v>
      </c>
      <c r="F117" s="1102">
        <v>0</v>
      </c>
      <c r="G117" s="1102">
        <v>0</v>
      </c>
      <c r="H117" s="1102">
        <v>0</v>
      </c>
      <c r="I117" s="1101">
        <v>0</v>
      </c>
      <c r="J117" s="1045">
        <f>D117-SUM(E117:I117)</f>
        <v>0</v>
      </c>
    </row>
    <row r="118" spans="1:10" ht="12" hidden="1" customHeight="1">
      <c r="A118" s="1051">
        <v>2019</v>
      </c>
      <c r="C118" s="716" t="s">
        <v>351</v>
      </c>
      <c r="D118" s="1093"/>
      <c r="E118" s="1088">
        <v>0</v>
      </c>
      <c r="F118" s="917">
        <v>0</v>
      </c>
      <c r="G118" s="917">
        <v>0</v>
      </c>
      <c r="H118" s="917">
        <v>0</v>
      </c>
      <c r="I118" s="1089">
        <v>0</v>
      </c>
      <c r="J118" s="715">
        <f>D118-SUM(E118:I118)</f>
        <v>0</v>
      </c>
    </row>
    <row r="119" spans="1:10" ht="12" hidden="1" customHeight="1">
      <c r="A119" s="1051" t="s">
        <v>254</v>
      </c>
      <c r="C119" s="1059" t="s">
        <v>352</v>
      </c>
      <c r="D119" s="1075">
        <f>SUM(D116:D118)</f>
        <v>0</v>
      </c>
      <c r="E119" s="1076">
        <f t="shared" ref="E119:I119" si="8">SUM(E116:E118)</f>
        <v>0</v>
      </c>
      <c r="F119" s="1077">
        <f t="shared" si="8"/>
        <v>0</v>
      </c>
      <c r="G119" s="1077">
        <f t="shared" si="8"/>
        <v>0</v>
      </c>
      <c r="H119" s="1077">
        <f t="shared" si="8"/>
        <v>0</v>
      </c>
      <c r="I119" s="1078">
        <f t="shared" si="8"/>
        <v>0</v>
      </c>
      <c r="J119" s="1075">
        <f>SUM(J116:J118)</f>
        <v>0</v>
      </c>
    </row>
    <row r="120" spans="1:10" ht="12" hidden="1" customHeight="1">
      <c r="A120" s="1051">
        <v>2020</v>
      </c>
      <c r="C120" s="1058" t="s">
        <v>353</v>
      </c>
      <c r="D120" s="1098">
        <f>'T2 NSA'!C69</f>
        <v>0</v>
      </c>
      <c r="E120" s="1084">
        <f>D120</f>
        <v>0</v>
      </c>
      <c r="F120" s="1085">
        <v>0</v>
      </c>
      <c r="G120" s="1085">
        <v>0</v>
      </c>
      <c r="H120" s="1085">
        <v>0</v>
      </c>
      <c r="I120" s="1086">
        <v>0</v>
      </c>
      <c r="J120" s="1040">
        <f t="shared" ref="J120:J124" si="9">D120-SUM(E120:I120)</f>
        <v>0</v>
      </c>
    </row>
    <row r="121" spans="1:10" ht="12" hidden="1" customHeight="1">
      <c r="A121" s="1051">
        <v>2021</v>
      </c>
      <c r="C121" s="716" t="s">
        <v>354</v>
      </c>
      <c r="D121" s="1099">
        <f>'T2 NSA'!D69</f>
        <v>0</v>
      </c>
      <c r="E121" s="920"/>
      <c r="F121" s="917">
        <v>0</v>
      </c>
      <c r="G121" s="917">
        <v>0</v>
      </c>
      <c r="H121" s="917">
        <f>D121</f>
        <v>0</v>
      </c>
      <c r="I121" s="1089">
        <v>0</v>
      </c>
      <c r="J121" s="715">
        <f t="shared" si="9"/>
        <v>0</v>
      </c>
    </row>
    <row r="122" spans="1:10" ht="12" hidden="1" customHeight="1">
      <c r="A122" s="1051">
        <v>2022</v>
      </c>
      <c r="C122" s="716" t="s">
        <v>355</v>
      </c>
      <c r="D122" s="1099">
        <f>'T2 NSA'!E69</f>
        <v>0</v>
      </c>
      <c r="E122" s="920"/>
      <c r="F122" s="922"/>
      <c r="G122" s="917">
        <v>0</v>
      </c>
      <c r="H122" s="917">
        <v>0</v>
      </c>
      <c r="I122" s="1089">
        <f>D122</f>
        <v>0</v>
      </c>
      <c r="J122" s="715">
        <f t="shared" si="9"/>
        <v>0</v>
      </c>
    </row>
    <row r="123" spans="1:10" ht="12" hidden="1" customHeight="1">
      <c r="A123" s="1051">
        <v>2023</v>
      </c>
      <c r="C123" s="716" t="s">
        <v>356</v>
      </c>
      <c r="D123" s="1099">
        <f>'T2 NSA'!F69</f>
        <v>0</v>
      </c>
      <c r="E123" s="920"/>
      <c r="F123" s="922"/>
      <c r="G123" s="922"/>
      <c r="H123" s="917">
        <v>0</v>
      </c>
      <c r="I123" s="1089">
        <v>0</v>
      </c>
      <c r="J123" s="715">
        <f t="shared" si="9"/>
        <v>0</v>
      </c>
    </row>
    <row r="124" spans="1:10" ht="12" hidden="1" customHeight="1">
      <c r="A124" s="1051">
        <v>2024</v>
      </c>
      <c r="C124" s="1060" t="s">
        <v>357</v>
      </c>
      <c r="D124" s="1100">
        <f>'T2 NSA'!G69</f>
        <v>0</v>
      </c>
      <c r="E124" s="923"/>
      <c r="F124" s="924"/>
      <c r="G124" s="924"/>
      <c r="H124" s="924"/>
      <c r="I124" s="1101">
        <v>0</v>
      </c>
      <c r="J124" s="1045">
        <f t="shared" si="9"/>
        <v>0</v>
      </c>
    </row>
    <row r="125" spans="1:10" ht="12" hidden="1" customHeight="1">
      <c r="A125" s="1051" t="s">
        <v>261</v>
      </c>
      <c r="C125" s="1061" t="s">
        <v>358</v>
      </c>
      <c r="D125" s="1046">
        <f t="shared" ref="D125:J125" si="10">SUM(D119:D124)</f>
        <v>0</v>
      </c>
      <c r="E125" s="1079">
        <f t="shared" si="10"/>
        <v>0</v>
      </c>
      <c r="F125" s="1048">
        <f t="shared" si="10"/>
        <v>0</v>
      </c>
      <c r="G125" s="1048">
        <f t="shared" si="10"/>
        <v>0</v>
      </c>
      <c r="H125" s="1048">
        <f t="shared" si="10"/>
        <v>0</v>
      </c>
      <c r="I125" s="1080">
        <f t="shared" si="10"/>
        <v>0</v>
      </c>
      <c r="J125" s="1046">
        <f t="shared" si="10"/>
        <v>0</v>
      </c>
    </row>
    <row r="126" spans="1:10" ht="4.1500000000000004" hidden="1" customHeight="1">
      <c r="A126" s="1062"/>
    </row>
    <row r="127" spans="1:10" ht="12" customHeight="1">
      <c r="A127" s="1051">
        <v>2017</v>
      </c>
      <c r="C127" s="1058" t="s">
        <v>359</v>
      </c>
      <c r="D127" s="1074">
        <v>0</v>
      </c>
      <c r="E127" s="1084">
        <v>0</v>
      </c>
      <c r="F127" s="1085">
        <v>0</v>
      </c>
      <c r="G127" s="1085">
        <v>0</v>
      </c>
      <c r="H127" s="1085">
        <v>0</v>
      </c>
      <c r="I127" s="1086">
        <v>0</v>
      </c>
      <c r="J127" s="1040">
        <f t="shared" ref="J127:J129" si="11">D127-SUM(E127:I127)</f>
        <v>0</v>
      </c>
    </row>
    <row r="128" spans="1:10" ht="12" customHeight="1">
      <c r="A128" s="1051">
        <v>2018</v>
      </c>
      <c r="C128" s="1060" t="s">
        <v>360</v>
      </c>
      <c r="D128" s="1163">
        <v>0</v>
      </c>
      <c r="E128" s="1162">
        <v>0</v>
      </c>
      <c r="F128" s="1102">
        <v>0</v>
      </c>
      <c r="G128" s="1102">
        <v>0</v>
      </c>
      <c r="H128" s="1102">
        <v>0</v>
      </c>
      <c r="I128" s="1101">
        <v>0</v>
      </c>
      <c r="J128" s="1045">
        <f t="shared" si="11"/>
        <v>0</v>
      </c>
    </row>
    <row r="129" spans="1:10" ht="12" hidden="1" customHeight="1">
      <c r="A129" s="1051">
        <v>2019</v>
      </c>
      <c r="C129" s="716" t="s">
        <v>361</v>
      </c>
      <c r="D129" s="1093"/>
      <c r="E129" s="1088">
        <v>0</v>
      </c>
      <c r="F129" s="917">
        <v>0</v>
      </c>
      <c r="G129" s="917">
        <v>0</v>
      </c>
      <c r="H129" s="917">
        <v>0</v>
      </c>
      <c r="I129" s="1089">
        <v>0</v>
      </c>
      <c r="J129" s="715">
        <f t="shared" si="11"/>
        <v>0</v>
      </c>
    </row>
    <row r="130" spans="1:10" ht="12" hidden="1" customHeight="1">
      <c r="A130" s="1051" t="s">
        <v>254</v>
      </c>
      <c r="C130" s="1059" t="s">
        <v>362</v>
      </c>
      <c r="D130" s="1075">
        <f>SUM(D127:D129)</f>
        <v>0</v>
      </c>
      <c r="E130" s="1076">
        <f t="shared" ref="E130:J130" si="12">SUM(E127:E129)</f>
        <v>0</v>
      </c>
      <c r="F130" s="1077">
        <f t="shared" si="12"/>
        <v>0</v>
      </c>
      <c r="G130" s="1077">
        <f t="shared" si="12"/>
        <v>0</v>
      </c>
      <c r="H130" s="1077">
        <f t="shared" si="12"/>
        <v>0</v>
      </c>
      <c r="I130" s="1078">
        <f t="shared" si="12"/>
        <v>0</v>
      </c>
      <c r="J130" s="1075">
        <f t="shared" si="12"/>
        <v>0</v>
      </c>
    </row>
    <row r="131" spans="1:10" s="357" customFormat="1" hidden="1">
      <c r="A131" s="1051">
        <v>2020</v>
      </c>
      <c r="B131" s="740"/>
      <c r="C131" s="1058" t="s">
        <v>363</v>
      </c>
      <c r="D131" s="1098">
        <f>'T2 NSA'!C70</f>
        <v>0</v>
      </c>
      <c r="E131" s="1084">
        <v>0</v>
      </c>
      <c r="F131" s="1085">
        <v>0</v>
      </c>
      <c r="G131" s="1085">
        <v>0</v>
      </c>
      <c r="H131" s="1085">
        <v>0</v>
      </c>
      <c r="I131" s="1086">
        <v>0</v>
      </c>
      <c r="J131" s="1040">
        <f t="shared" ref="J131:J135" si="13">D131-SUM(E131:I131)</f>
        <v>0</v>
      </c>
    </row>
    <row r="132" spans="1:10" ht="12" hidden="1" customHeight="1">
      <c r="A132" s="1051">
        <v>2021</v>
      </c>
      <c r="C132" s="716" t="s">
        <v>364</v>
      </c>
      <c r="D132" s="1099">
        <f>'T2 NSA'!D70</f>
        <v>0</v>
      </c>
      <c r="E132" s="920"/>
      <c r="F132" s="917">
        <v>0</v>
      </c>
      <c r="G132" s="917">
        <v>0</v>
      </c>
      <c r="H132" s="917">
        <v>0</v>
      </c>
      <c r="I132" s="1089">
        <v>0</v>
      </c>
      <c r="J132" s="715">
        <f t="shared" si="13"/>
        <v>0</v>
      </c>
    </row>
    <row r="133" spans="1:10" ht="12" hidden="1" customHeight="1">
      <c r="A133" s="1051">
        <v>2022</v>
      </c>
      <c r="C133" s="716" t="s">
        <v>365</v>
      </c>
      <c r="D133" s="1099">
        <f>'T2 NSA'!E70</f>
        <v>0</v>
      </c>
      <c r="E133" s="920"/>
      <c r="F133" s="922"/>
      <c r="G133" s="917">
        <v>0</v>
      </c>
      <c r="H133" s="917">
        <v>0</v>
      </c>
      <c r="I133" s="1089">
        <v>0</v>
      </c>
      <c r="J133" s="715">
        <f t="shared" si="13"/>
        <v>0</v>
      </c>
    </row>
    <row r="134" spans="1:10" ht="12" hidden="1" customHeight="1">
      <c r="A134" s="1051">
        <v>2023</v>
      </c>
      <c r="C134" s="716" t="s">
        <v>366</v>
      </c>
      <c r="D134" s="1099">
        <f>'T2 NSA'!F70</f>
        <v>0</v>
      </c>
      <c r="E134" s="920"/>
      <c r="F134" s="922"/>
      <c r="G134" s="922"/>
      <c r="H134" s="917">
        <v>0</v>
      </c>
      <c r="I134" s="1089">
        <v>0</v>
      </c>
      <c r="J134" s="715">
        <f t="shared" si="13"/>
        <v>0</v>
      </c>
    </row>
    <row r="135" spans="1:10" ht="12" hidden="1" customHeight="1">
      <c r="A135" s="1051">
        <v>2024</v>
      </c>
      <c r="C135" s="1060" t="s">
        <v>367</v>
      </c>
      <c r="D135" s="1100">
        <f>'T2 NSA'!G70</f>
        <v>0</v>
      </c>
      <c r="E135" s="923"/>
      <c r="F135" s="924"/>
      <c r="G135" s="924"/>
      <c r="H135" s="924"/>
      <c r="I135" s="1101">
        <v>0</v>
      </c>
      <c r="J135" s="1045">
        <f t="shared" si="13"/>
        <v>0</v>
      </c>
    </row>
    <row r="136" spans="1:10" ht="12" hidden="1" customHeight="1">
      <c r="A136" s="1051" t="s">
        <v>261</v>
      </c>
      <c r="C136" s="1061" t="s">
        <v>368</v>
      </c>
      <c r="D136" s="1046">
        <f>SUM(D130:D135)</f>
        <v>0</v>
      </c>
      <c r="E136" s="1079">
        <f t="shared" ref="E136:J136" si="14">SUM(E130:E135)</f>
        <v>0</v>
      </c>
      <c r="F136" s="1048">
        <f t="shared" si="14"/>
        <v>0</v>
      </c>
      <c r="G136" s="1048">
        <f t="shared" si="14"/>
        <v>0</v>
      </c>
      <c r="H136" s="1048">
        <f t="shared" si="14"/>
        <v>0</v>
      </c>
      <c r="I136" s="1080">
        <f t="shared" si="14"/>
        <v>0</v>
      </c>
      <c r="J136" s="1046">
        <f t="shared" si="14"/>
        <v>0</v>
      </c>
    </row>
    <row r="137" spans="1:10" ht="4.1500000000000004" hidden="1" customHeight="1">
      <c r="A137" s="1062"/>
    </row>
    <row r="138" spans="1:10" ht="12" customHeight="1">
      <c r="A138" s="1051">
        <v>2017</v>
      </c>
      <c r="C138" s="1058" t="s">
        <v>369</v>
      </c>
      <c r="D138" s="1074">
        <v>0</v>
      </c>
      <c r="E138" s="1084">
        <v>0</v>
      </c>
      <c r="F138" s="1085">
        <v>0</v>
      </c>
      <c r="G138" s="1085">
        <v>0</v>
      </c>
      <c r="H138" s="1085">
        <v>0</v>
      </c>
      <c r="I138" s="1086">
        <v>0</v>
      </c>
      <c r="J138" s="1040">
        <f t="shared" ref="J138:J140" si="15">D138-SUM(E138:I138)</f>
        <v>0</v>
      </c>
    </row>
    <row r="139" spans="1:10" ht="12" customHeight="1">
      <c r="A139" s="1051">
        <v>2018</v>
      </c>
      <c r="C139" s="1060" t="s">
        <v>370</v>
      </c>
      <c r="D139" s="1163">
        <v>0</v>
      </c>
      <c r="E139" s="1162">
        <v>0</v>
      </c>
      <c r="F139" s="1102">
        <v>0</v>
      </c>
      <c r="G139" s="1102">
        <v>0</v>
      </c>
      <c r="H139" s="1102">
        <v>0</v>
      </c>
      <c r="I139" s="1101">
        <v>0</v>
      </c>
      <c r="J139" s="1045">
        <f t="shared" si="15"/>
        <v>0</v>
      </c>
    </row>
    <row r="140" spans="1:10" ht="12" hidden="1" customHeight="1">
      <c r="A140" s="1051">
        <v>2019</v>
      </c>
      <c r="C140" s="716" t="s">
        <v>371</v>
      </c>
      <c r="D140" s="1093"/>
      <c r="E140" s="1088">
        <v>0</v>
      </c>
      <c r="F140" s="917">
        <v>0</v>
      </c>
      <c r="G140" s="917">
        <v>0</v>
      </c>
      <c r="H140" s="917">
        <v>0</v>
      </c>
      <c r="I140" s="1089">
        <v>0</v>
      </c>
      <c r="J140" s="715">
        <f t="shared" si="15"/>
        <v>0</v>
      </c>
    </row>
    <row r="141" spans="1:10" ht="12" hidden="1" customHeight="1">
      <c r="A141" s="1051" t="s">
        <v>254</v>
      </c>
      <c r="C141" s="1059" t="s">
        <v>372</v>
      </c>
      <c r="D141" s="1075">
        <f>SUM(D138:D140)</f>
        <v>0</v>
      </c>
      <c r="E141" s="1076">
        <f t="shared" ref="E141:J141" si="16">SUM(E138:E140)</f>
        <v>0</v>
      </c>
      <c r="F141" s="1077">
        <f t="shared" si="16"/>
        <v>0</v>
      </c>
      <c r="G141" s="1077">
        <f t="shared" si="16"/>
        <v>0</v>
      </c>
      <c r="H141" s="1077">
        <f t="shared" si="16"/>
        <v>0</v>
      </c>
      <c r="I141" s="1078">
        <f t="shared" si="16"/>
        <v>0</v>
      </c>
      <c r="J141" s="1075">
        <f t="shared" si="16"/>
        <v>0</v>
      </c>
    </row>
    <row r="142" spans="1:10" s="357" customFormat="1" hidden="1">
      <c r="A142" s="1051">
        <v>2020</v>
      </c>
      <c r="B142" s="740"/>
      <c r="C142" s="1058" t="s">
        <v>373</v>
      </c>
      <c r="D142" s="1098">
        <f>'T2 NSA'!C71</f>
        <v>0</v>
      </c>
      <c r="E142" s="1084">
        <f>+D142</f>
        <v>0</v>
      </c>
      <c r="F142" s="1085">
        <v>0</v>
      </c>
      <c r="G142" s="1085">
        <v>0</v>
      </c>
      <c r="H142" s="918"/>
      <c r="I142" s="919"/>
      <c r="J142" s="707"/>
    </row>
    <row r="143" spans="1:10" ht="12" hidden="1" customHeight="1">
      <c r="A143" s="1051">
        <v>2021</v>
      </c>
      <c r="C143" s="716" t="s">
        <v>374</v>
      </c>
      <c r="D143" s="1099">
        <f>'T2 NSA'!D71</f>
        <v>0</v>
      </c>
      <c r="E143" s="920"/>
      <c r="F143" s="917">
        <v>0</v>
      </c>
      <c r="G143" s="917">
        <v>0</v>
      </c>
      <c r="H143" s="917">
        <f>D143</f>
        <v>0</v>
      </c>
      <c r="I143" s="921"/>
      <c r="J143" s="711"/>
    </row>
    <row r="144" spans="1:10" ht="12" hidden="1" customHeight="1">
      <c r="A144" s="1051">
        <v>2022</v>
      </c>
      <c r="C144" s="716" t="s">
        <v>375</v>
      </c>
      <c r="D144" s="1099">
        <f>'T2 NSA'!E71</f>
        <v>0</v>
      </c>
      <c r="E144" s="920"/>
      <c r="F144" s="922"/>
      <c r="G144" s="917">
        <v>0</v>
      </c>
      <c r="H144" s="917">
        <v>0</v>
      </c>
      <c r="I144" s="917">
        <f>D144</f>
        <v>0</v>
      </c>
      <c r="J144" s="711"/>
    </row>
    <row r="145" spans="1:10" ht="12" hidden="1" customHeight="1">
      <c r="A145" s="1051">
        <v>2023</v>
      </c>
      <c r="C145" s="716" t="s">
        <v>376</v>
      </c>
      <c r="D145" s="1099">
        <f>'T2 NSA'!F71</f>
        <v>0</v>
      </c>
      <c r="E145" s="920"/>
      <c r="F145" s="922"/>
      <c r="G145" s="922"/>
      <c r="H145" s="917">
        <v>0</v>
      </c>
      <c r="I145" s="917">
        <v>0</v>
      </c>
      <c r="J145" s="715">
        <f>D145</f>
        <v>0</v>
      </c>
    </row>
    <row r="146" spans="1:10" ht="12" hidden="1" customHeight="1">
      <c r="A146" s="1051">
        <v>2024</v>
      </c>
      <c r="C146" s="1060" t="s">
        <v>377</v>
      </c>
      <c r="D146" s="1100">
        <f>'T2 NSA'!G71</f>
        <v>0</v>
      </c>
      <c r="E146" s="923"/>
      <c r="F146" s="924"/>
      <c r="G146" s="924"/>
      <c r="H146" s="924"/>
      <c r="I146" s="1102">
        <v>0</v>
      </c>
      <c r="J146" s="1045">
        <f>D146</f>
        <v>0</v>
      </c>
    </row>
    <row r="147" spans="1:10" ht="12" hidden="1" customHeight="1">
      <c r="A147" s="1051" t="s">
        <v>261</v>
      </c>
      <c r="C147" s="1061" t="s">
        <v>378</v>
      </c>
      <c r="D147" s="1046">
        <f t="shared" ref="D147:J147" si="17">SUM(D141:D146)</f>
        <v>0</v>
      </c>
      <c r="E147" s="1079">
        <f t="shared" si="17"/>
        <v>0</v>
      </c>
      <c r="F147" s="1048">
        <f t="shared" si="17"/>
        <v>0</v>
      </c>
      <c r="G147" s="1048">
        <f t="shared" si="17"/>
        <v>0</v>
      </c>
      <c r="H147" s="1048">
        <f t="shared" si="17"/>
        <v>0</v>
      </c>
      <c r="I147" s="1080">
        <f t="shared" si="17"/>
        <v>0</v>
      </c>
      <c r="J147" s="1046">
        <f t="shared" si="17"/>
        <v>0</v>
      </c>
    </row>
    <row r="148" spans="1:10" ht="4.1500000000000004" hidden="1" customHeight="1">
      <c r="A148" s="1062"/>
    </row>
    <row r="149" spans="1:10" ht="12" customHeight="1">
      <c r="A149" s="1051">
        <v>2017</v>
      </c>
      <c r="C149" s="1058" t="s">
        <v>379</v>
      </c>
      <c r="D149" s="1074">
        <v>0</v>
      </c>
      <c r="E149" s="1084">
        <v>0</v>
      </c>
      <c r="F149" s="1085">
        <v>0</v>
      </c>
      <c r="G149" s="1085">
        <v>0</v>
      </c>
      <c r="H149" s="1085">
        <v>0</v>
      </c>
      <c r="I149" s="1086">
        <v>0</v>
      </c>
      <c r="J149" s="1040">
        <f t="shared" ref="J149:J151" si="18">D149-SUM(E149:I149)</f>
        <v>0</v>
      </c>
    </row>
    <row r="150" spans="1:10" ht="12" customHeight="1">
      <c r="A150" s="1051">
        <v>2018</v>
      </c>
      <c r="C150" s="1060" t="s">
        <v>380</v>
      </c>
      <c r="D150" s="1163">
        <v>0</v>
      </c>
      <c r="E150" s="1162">
        <v>0</v>
      </c>
      <c r="F150" s="1102">
        <v>0</v>
      </c>
      <c r="G150" s="1102">
        <v>0</v>
      </c>
      <c r="H150" s="1102">
        <v>0</v>
      </c>
      <c r="I150" s="1101">
        <v>0</v>
      </c>
      <c r="J150" s="1045">
        <f t="shared" si="18"/>
        <v>0</v>
      </c>
    </row>
    <row r="151" spans="1:10" ht="12" hidden="1" customHeight="1">
      <c r="A151" s="1051">
        <v>2019</v>
      </c>
      <c r="C151" s="716" t="s">
        <v>381</v>
      </c>
      <c r="D151" s="1093"/>
      <c r="E151" s="1088">
        <v>0</v>
      </c>
      <c r="F151" s="917">
        <v>0</v>
      </c>
      <c r="G151" s="917">
        <v>0</v>
      </c>
      <c r="H151" s="917">
        <v>0</v>
      </c>
      <c r="I151" s="1089">
        <v>0</v>
      </c>
      <c r="J151" s="715">
        <f t="shared" si="18"/>
        <v>0</v>
      </c>
    </row>
    <row r="152" spans="1:10" ht="12" hidden="1" customHeight="1">
      <c r="A152" s="1051" t="s">
        <v>254</v>
      </c>
      <c r="C152" s="1059" t="s">
        <v>382</v>
      </c>
      <c r="D152" s="1075">
        <f>SUM(D149:D151)</f>
        <v>0</v>
      </c>
      <c r="E152" s="1076">
        <f t="shared" ref="E152:J152" si="19">SUM(E149:E151)</f>
        <v>0</v>
      </c>
      <c r="F152" s="1077">
        <f t="shared" si="19"/>
        <v>0</v>
      </c>
      <c r="G152" s="1077">
        <f t="shared" si="19"/>
        <v>0</v>
      </c>
      <c r="H152" s="1077">
        <f t="shared" si="19"/>
        <v>0</v>
      </c>
      <c r="I152" s="1078">
        <f t="shared" si="19"/>
        <v>0</v>
      </c>
      <c r="J152" s="1075">
        <f t="shared" si="19"/>
        <v>0</v>
      </c>
    </row>
    <row r="153" spans="1:10" s="357" customFormat="1" hidden="1">
      <c r="A153" s="1051">
        <v>2020</v>
      </c>
      <c r="B153" s="740"/>
      <c r="C153" s="1058" t="s">
        <v>383</v>
      </c>
      <c r="D153" s="1098">
        <f>'T2 NSA'!C72</f>
        <v>0</v>
      </c>
      <c r="E153" s="1084">
        <f>+D153</f>
        <v>0</v>
      </c>
      <c r="F153" s="1085">
        <v>0</v>
      </c>
      <c r="G153" s="1085">
        <v>0</v>
      </c>
      <c r="H153" s="918"/>
      <c r="I153" s="919"/>
      <c r="J153" s="707"/>
    </row>
    <row r="154" spans="1:10" ht="12" hidden="1" customHeight="1">
      <c r="A154" s="1051">
        <v>2021</v>
      </c>
      <c r="C154" s="716" t="s">
        <v>384</v>
      </c>
      <c r="D154" s="1099">
        <f>'T2 NSA'!D72</f>
        <v>0</v>
      </c>
      <c r="E154" s="920"/>
      <c r="F154" s="917">
        <v>0</v>
      </c>
      <c r="G154" s="917">
        <v>0</v>
      </c>
      <c r="H154" s="917">
        <f>D154</f>
        <v>0</v>
      </c>
      <c r="I154" s="921"/>
      <c r="J154" s="711"/>
    </row>
    <row r="155" spans="1:10" ht="12" hidden="1" customHeight="1">
      <c r="A155" s="1051">
        <v>2022</v>
      </c>
      <c r="C155" s="716" t="s">
        <v>385</v>
      </c>
      <c r="D155" s="1099">
        <f>'T2 NSA'!E72</f>
        <v>0</v>
      </c>
      <c r="E155" s="920"/>
      <c r="F155" s="922"/>
      <c r="G155" s="917">
        <v>0</v>
      </c>
      <c r="H155" s="917">
        <v>0</v>
      </c>
      <c r="I155" s="917">
        <f>D155</f>
        <v>0</v>
      </c>
      <c r="J155" s="711"/>
    </row>
    <row r="156" spans="1:10" ht="12" hidden="1" customHeight="1">
      <c r="A156" s="1051">
        <v>2023</v>
      </c>
      <c r="C156" s="716" t="s">
        <v>386</v>
      </c>
      <c r="D156" s="1099">
        <f>'T2 NSA'!F72</f>
        <v>0</v>
      </c>
      <c r="E156" s="920"/>
      <c r="F156" s="922"/>
      <c r="G156" s="922"/>
      <c r="H156" s="917">
        <v>0</v>
      </c>
      <c r="I156" s="917">
        <v>0</v>
      </c>
      <c r="J156" s="715">
        <f>D156</f>
        <v>0</v>
      </c>
    </row>
    <row r="157" spans="1:10" ht="12" hidden="1" customHeight="1">
      <c r="A157" s="1051">
        <v>2024</v>
      </c>
      <c r="C157" s="1060" t="s">
        <v>387</v>
      </c>
      <c r="D157" s="1100">
        <f>'T2 NSA'!G72</f>
        <v>0</v>
      </c>
      <c r="E157" s="923"/>
      <c r="F157" s="924"/>
      <c r="G157" s="924"/>
      <c r="H157" s="924"/>
      <c r="I157" s="1102">
        <v>0</v>
      </c>
      <c r="J157" s="1045">
        <f>D157</f>
        <v>0</v>
      </c>
    </row>
    <row r="158" spans="1:10" ht="12" hidden="1" customHeight="1">
      <c r="A158" s="1051" t="s">
        <v>261</v>
      </c>
      <c r="C158" s="1061" t="s">
        <v>388</v>
      </c>
      <c r="D158" s="1046">
        <f>SUM(D152:D157)</f>
        <v>0</v>
      </c>
      <c r="E158" s="1079">
        <f t="shared" ref="E158:J158" si="20">SUM(E152:E157)</f>
        <v>0</v>
      </c>
      <c r="F158" s="1048">
        <f t="shared" si="20"/>
        <v>0</v>
      </c>
      <c r="G158" s="1048">
        <f t="shared" si="20"/>
        <v>0</v>
      </c>
      <c r="H158" s="1048">
        <f t="shared" si="20"/>
        <v>0</v>
      </c>
      <c r="I158" s="1080">
        <f t="shared" si="20"/>
        <v>0</v>
      </c>
      <c r="J158" s="1046">
        <f t="shared" si="20"/>
        <v>0</v>
      </c>
    </row>
    <row r="159" spans="1:10" ht="4.1500000000000004" hidden="1" customHeight="1">
      <c r="A159" s="1062"/>
    </row>
    <row r="160" spans="1:10" ht="12" hidden="1" customHeight="1">
      <c r="A160" s="1051">
        <v>2020</v>
      </c>
      <c r="C160" s="1064" t="s">
        <v>389</v>
      </c>
      <c r="D160" s="1094">
        <f>'T2 NSA'!C63</f>
        <v>0</v>
      </c>
      <c r="E160" s="1084">
        <v>0</v>
      </c>
      <c r="F160" s="1085">
        <v>0</v>
      </c>
      <c r="G160" s="1085">
        <v>0</v>
      </c>
      <c r="H160" s="1085">
        <v>0</v>
      </c>
      <c r="I160" s="1086">
        <v>0</v>
      </c>
      <c r="J160" s="1040">
        <f>D160-SUM(E160:I160)</f>
        <v>0</v>
      </c>
    </row>
    <row r="161" spans="1:25" ht="12" hidden="1" customHeight="1">
      <c r="A161" s="1051">
        <v>2021</v>
      </c>
      <c r="C161" s="1065" t="s">
        <v>390</v>
      </c>
      <c r="D161" s="1095">
        <f>'T2 NSA'!D63</f>
        <v>0</v>
      </c>
      <c r="E161" s="920"/>
      <c r="F161" s="917">
        <v>0</v>
      </c>
      <c r="G161" s="917">
        <v>0</v>
      </c>
      <c r="H161" s="917">
        <v>0</v>
      </c>
      <c r="I161" s="1089">
        <v>0</v>
      </c>
      <c r="J161" s="715">
        <f>D161-SUM(E161:I161)</f>
        <v>0</v>
      </c>
    </row>
    <row r="162" spans="1:25" ht="12" hidden="1" customHeight="1">
      <c r="A162" s="1051">
        <v>2022</v>
      </c>
      <c r="C162" s="1065" t="s">
        <v>391</v>
      </c>
      <c r="D162" s="1095">
        <f>'T2 NSA'!E63</f>
        <v>0</v>
      </c>
      <c r="E162" s="920"/>
      <c r="F162" s="922"/>
      <c r="G162" s="917">
        <v>0</v>
      </c>
      <c r="H162" s="917">
        <v>0</v>
      </c>
      <c r="I162" s="1089">
        <v>0</v>
      </c>
      <c r="J162" s="715">
        <f>D162-SUM(E162:I162)</f>
        <v>0</v>
      </c>
    </row>
    <row r="163" spans="1:25" ht="12" hidden="1" customHeight="1">
      <c r="A163" s="1051">
        <v>2023</v>
      </c>
      <c r="C163" s="1065" t="s">
        <v>392</v>
      </c>
      <c r="D163" s="1095">
        <f>'T2 NSA'!F63</f>
        <v>0</v>
      </c>
      <c r="E163" s="920"/>
      <c r="F163" s="922"/>
      <c r="G163" s="922"/>
      <c r="H163" s="917">
        <v>0</v>
      </c>
      <c r="I163" s="1089">
        <v>0</v>
      </c>
      <c r="J163" s="715">
        <f>D163-SUM(E163:I163)</f>
        <v>0</v>
      </c>
    </row>
    <row r="164" spans="1:25" ht="12" hidden="1" customHeight="1">
      <c r="A164" s="1051">
        <v>2024</v>
      </c>
      <c r="C164" s="1066" t="s">
        <v>393</v>
      </c>
      <c r="D164" s="1096">
        <f>'T2 NSA'!G63</f>
        <v>0</v>
      </c>
      <c r="E164" s="923"/>
      <c r="F164" s="924"/>
      <c r="G164" s="924"/>
      <c r="H164" s="924"/>
      <c r="I164" s="1101">
        <v>0</v>
      </c>
      <c r="J164" s="1045">
        <f>D164-SUM(E164:I164)</f>
        <v>0</v>
      </c>
    </row>
    <row r="165" spans="1:25" ht="12" hidden="1" customHeight="1">
      <c r="A165" s="1051" t="s">
        <v>261</v>
      </c>
      <c r="C165" s="1067" t="s">
        <v>394</v>
      </c>
      <c r="D165" s="1046">
        <f>SUM(D160:D164)</f>
        <v>0</v>
      </c>
      <c r="E165" s="1047">
        <f t="shared" ref="E165:I165" si="21">SUM(E160:E164)</f>
        <v>0</v>
      </c>
      <c r="F165" s="1048">
        <f t="shared" si="21"/>
        <v>0</v>
      </c>
      <c r="G165" s="1048">
        <f t="shared" si="21"/>
        <v>0</v>
      </c>
      <c r="H165" s="1048">
        <f t="shared" si="21"/>
        <v>0</v>
      </c>
      <c r="I165" s="1049">
        <f t="shared" si="21"/>
        <v>0</v>
      </c>
      <c r="J165" s="1046">
        <f>SUM(J160:J164)</f>
        <v>0</v>
      </c>
    </row>
    <row r="166" spans="1:25" ht="4.1500000000000004" hidden="1" customHeight="1">
      <c r="C166" s="1068"/>
      <c r="D166" s="1068"/>
      <c r="E166" s="1068"/>
      <c r="F166" s="1103"/>
      <c r="G166" s="1068"/>
      <c r="H166" s="1068"/>
      <c r="I166" s="1068"/>
      <c r="J166" s="1068"/>
    </row>
    <row r="167" spans="1:25" ht="12" hidden="1" customHeight="1">
      <c r="A167" s="1051">
        <v>2020</v>
      </c>
      <c r="C167" s="1064" t="s">
        <v>420</v>
      </c>
      <c r="D167" s="1094">
        <f>'T2 NSA'!C66</f>
        <v>0</v>
      </c>
      <c r="E167" s="704">
        <f>D167</f>
        <v>0</v>
      </c>
      <c r="F167" s="705"/>
      <c r="G167" s="705"/>
      <c r="H167" s="705"/>
      <c r="I167" s="706"/>
      <c r="J167" s="707"/>
      <c r="L167" s="1104"/>
      <c r="Y167" s="740"/>
    </row>
    <row r="168" spans="1:25" ht="12" hidden="1" customHeight="1">
      <c r="A168" s="1051">
        <v>2021</v>
      </c>
      <c r="C168" s="1065" t="s">
        <v>421</v>
      </c>
      <c r="D168" s="1095">
        <f>'T2 NSA'!D66</f>
        <v>0</v>
      </c>
      <c r="E168" s="718"/>
      <c r="F168" s="708">
        <f>D168</f>
        <v>0</v>
      </c>
      <c r="G168" s="709"/>
      <c r="H168" s="709"/>
      <c r="I168" s="710"/>
      <c r="J168" s="711"/>
      <c r="L168" s="1104"/>
      <c r="Y168" s="740"/>
    </row>
    <row r="169" spans="1:25" ht="12" hidden="1" customHeight="1">
      <c r="A169" s="1051">
        <v>2022</v>
      </c>
      <c r="C169" s="1065" t="s">
        <v>422</v>
      </c>
      <c r="D169" s="1095">
        <f>'T2 NSA'!E66</f>
        <v>0</v>
      </c>
      <c r="E169" s="718"/>
      <c r="F169" s="709"/>
      <c r="G169" s="708">
        <f>D169</f>
        <v>0</v>
      </c>
      <c r="H169" s="709"/>
      <c r="I169" s="710"/>
      <c r="J169" s="711"/>
      <c r="L169" s="1104"/>
      <c r="Y169" s="740"/>
    </row>
    <row r="170" spans="1:25" ht="12" hidden="1" customHeight="1">
      <c r="A170" s="1051">
        <v>2023</v>
      </c>
      <c r="C170" s="1065" t="s">
        <v>423</v>
      </c>
      <c r="D170" s="1095">
        <f>'T2 NSA'!F66</f>
        <v>0</v>
      </c>
      <c r="E170" s="718"/>
      <c r="F170" s="709"/>
      <c r="G170" s="709"/>
      <c r="H170" s="708">
        <f>D170</f>
        <v>0</v>
      </c>
      <c r="I170" s="710"/>
      <c r="J170" s="711"/>
      <c r="L170" s="1104"/>
      <c r="Y170" s="740"/>
    </row>
    <row r="171" spans="1:25" ht="12" hidden="1" customHeight="1">
      <c r="A171" s="1051">
        <v>2024</v>
      </c>
      <c r="C171" s="1066" t="s">
        <v>424</v>
      </c>
      <c r="D171" s="1096">
        <f>'T2 NSA'!G66</f>
        <v>0</v>
      </c>
      <c r="E171" s="721"/>
      <c r="F171" s="722"/>
      <c r="G171" s="722"/>
      <c r="H171" s="722"/>
      <c r="I171" s="1044">
        <f>D171</f>
        <v>0</v>
      </c>
      <c r="J171" s="724"/>
      <c r="L171" s="1104"/>
      <c r="Y171" s="740"/>
    </row>
    <row r="172" spans="1:25" ht="12" hidden="1" customHeight="1">
      <c r="A172" s="1051" t="s">
        <v>261</v>
      </c>
      <c r="C172" s="1061" t="s">
        <v>425</v>
      </c>
      <c r="D172" s="1046">
        <f t="shared" ref="D172:J172" si="22">SUM(D167:D171)</f>
        <v>0</v>
      </c>
      <c r="E172" s="1047">
        <f t="shared" si="22"/>
        <v>0</v>
      </c>
      <c r="F172" s="1048">
        <f t="shared" si="22"/>
        <v>0</v>
      </c>
      <c r="G172" s="1048">
        <f t="shared" si="22"/>
        <v>0</v>
      </c>
      <c r="H172" s="1048">
        <f t="shared" si="22"/>
        <v>0</v>
      </c>
      <c r="I172" s="1049">
        <f t="shared" si="22"/>
        <v>0</v>
      </c>
      <c r="J172" s="1046">
        <f t="shared" si="22"/>
        <v>0</v>
      </c>
      <c r="L172" s="1104"/>
      <c r="Y172" s="740"/>
    </row>
    <row r="173" spans="1:25" ht="3" customHeight="1"/>
    <row r="174" spans="1:25" ht="3" customHeight="1"/>
    <row r="175" spans="1:25" ht="12" customHeight="1">
      <c r="C175" s="1061" t="s">
        <v>395</v>
      </c>
      <c r="D175" s="1046">
        <f t="shared" ref="D175:J175" si="23">D17+D28+D35+D42+D49+D56+D63+D70+D75+D86+D97+D114+D125+D136+D147+D158+D165+D172</f>
        <v>-18251.738450284938</v>
      </c>
      <c r="E175" s="1047">
        <f t="shared" si="23"/>
        <v>-18251.738450284938</v>
      </c>
      <c r="F175" s="1048">
        <f t="shared" si="23"/>
        <v>0</v>
      </c>
      <c r="G175" s="1048">
        <f t="shared" si="23"/>
        <v>0</v>
      </c>
      <c r="H175" s="1048">
        <f t="shared" si="23"/>
        <v>0</v>
      </c>
      <c r="I175" s="1049">
        <f t="shared" si="23"/>
        <v>0</v>
      </c>
      <c r="J175" s="1046">
        <f t="shared" si="23"/>
        <v>0</v>
      </c>
      <c r="L175" s="1104"/>
    </row>
    <row r="176" spans="1:25" ht="3" customHeight="1"/>
    <row r="177" spans="3:10" ht="12" customHeight="1">
      <c r="C177" s="547" t="s">
        <v>396</v>
      </c>
      <c r="F177" s="740"/>
    </row>
    <row r="178" spans="3:10" ht="12" customHeight="1">
      <c r="C178" s="547" t="s">
        <v>397</v>
      </c>
      <c r="D178" s="1105"/>
      <c r="E178" s="1106"/>
      <c r="F178" s="1106"/>
      <c r="G178" s="1106"/>
      <c r="H178" s="1106"/>
      <c r="I178" s="1106"/>
      <c r="J178" s="357"/>
    </row>
  </sheetData>
  <autoFilter ref="A8:J172">
    <filterColumn colId="0">
      <filters>
        <filter val="2017"/>
        <filter val="2018"/>
      </filters>
    </filterColumn>
  </autoFilter>
  <mergeCells count="1">
    <mergeCell ref="C1:J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V131"/>
  <sheetViews>
    <sheetView zoomScaleNormal="100" workbookViewId="0">
      <selection activeCell="B5" sqref="B5"/>
    </sheetView>
  </sheetViews>
  <sheetFormatPr defaultColWidth="8.85546875" defaultRowHeight="12"/>
  <cols>
    <col min="1" max="1" width="30.42578125" style="936" customWidth="1"/>
    <col min="2" max="2" width="47.7109375" style="936" bestFit="1" customWidth="1"/>
    <col min="3" max="6" width="11.85546875" style="936" customWidth="1"/>
    <col min="7" max="18" width="8.5703125" style="936" customWidth="1"/>
    <col min="19" max="16384" width="8.85546875" style="936"/>
  </cols>
  <sheetData>
    <row r="1" spans="1:22">
      <c r="A1" s="1306" t="s">
        <v>399</v>
      </c>
      <c r="B1" s="1306"/>
      <c r="C1" s="1306"/>
      <c r="D1" s="1306"/>
      <c r="E1" s="1306"/>
      <c r="F1" s="1306"/>
      <c r="G1" s="1306"/>
      <c r="H1" s="1306"/>
      <c r="I1" s="1306"/>
      <c r="J1" s="1306"/>
      <c r="K1" s="1306"/>
      <c r="L1" s="1306"/>
      <c r="M1" s="1306"/>
      <c r="N1" s="1306"/>
      <c r="O1" s="1306"/>
      <c r="P1" s="1306"/>
      <c r="Q1" s="1306"/>
      <c r="R1" s="1306"/>
      <c r="S1" s="935"/>
      <c r="T1" s="935"/>
      <c r="U1" s="935"/>
      <c r="V1" s="935"/>
    </row>
    <row r="3" spans="1:22">
      <c r="A3" s="937" t="str">
        <f>'T1'!A3</f>
        <v>Hungary - TCZ</v>
      </c>
      <c r="B3" s="938"/>
      <c r="C3" s="938"/>
      <c r="D3" s="938"/>
    </row>
    <row r="5" spans="1:22">
      <c r="A5" s="936" t="s">
        <v>400</v>
      </c>
    </row>
    <row r="6" spans="1:22" ht="26.45" customHeight="1">
      <c r="A6" s="1331" t="s">
        <v>401</v>
      </c>
      <c r="B6" s="1333" t="s">
        <v>402</v>
      </c>
      <c r="C6" s="1340" t="s">
        <v>403</v>
      </c>
      <c r="D6" s="1341"/>
      <c r="E6" s="1342" t="s">
        <v>404</v>
      </c>
      <c r="F6" s="1341"/>
      <c r="G6" s="1343" t="s">
        <v>405</v>
      </c>
      <c r="H6" s="1344" t="s">
        <v>406</v>
      </c>
      <c r="I6" s="1345"/>
      <c r="J6" s="1345"/>
      <c r="K6" s="1345"/>
      <c r="L6" s="1345"/>
      <c r="M6" s="1345"/>
      <c r="N6" s="1345"/>
      <c r="O6" s="1345"/>
      <c r="P6" s="1345"/>
      <c r="Q6" s="1345"/>
      <c r="R6" s="1324"/>
    </row>
    <row r="7" spans="1:22" ht="27.95" customHeight="1">
      <c r="A7" s="1338"/>
      <c r="B7" s="1339"/>
      <c r="C7" s="928" t="s">
        <v>261</v>
      </c>
      <c r="D7" s="929" t="s">
        <v>407</v>
      </c>
      <c r="E7" s="930" t="s">
        <v>261</v>
      </c>
      <c r="F7" s="929" t="s">
        <v>407</v>
      </c>
      <c r="G7" s="1343" t="s">
        <v>408</v>
      </c>
      <c r="H7" s="931">
        <v>2014</v>
      </c>
      <c r="I7" s="932">
        <v>2015</v>
      </c>
      <c r="J7" s="932">
        <v>2016</v>
      </c>
      <c r="K7" s="932">
        <v>2017</v>
      </c>
      <c r="L7" s="932">
        <v>2018</v>
      </c>
      <c r="M7" s="932">
        <v>2019</v>
      </c>
      <c r="N7" s="932">
        <v>2020</v>
      </c>
      <c r="O7" s="932">
        <v>2021</v>
      </c>
      <c r="P7" s="932">
        <v>2022</v>
      </c>
      <c r="Q7" s="932">
        <v>2023</v>
      </c>
      <c r="R7" s="933">
        <v>2024</v>
      </c>
    </row>
    <row r="8" spans="1:22" s="941" customFormat="1">
      <c r="A8" s="1252"/>
      <c r="B8" s="1253"/>
      <c r="C8" s="1254"/>
      <c r="D8" s="1255"/>
      <c r="E8" s="1256"/>
      <c r="F8" s="1255"/>
      <c r="G8" s="1257"/>
      <c r="H8" s="1254"/>
      <c r="I8" s="1258"/>
      <c r="J8" s="1258"/>
      <c r="K8" s="1258"/>
      <c r="L8" s="1258"/>
      <c r="M8" s="1259"/>
      <c r="N8" s="940"/>
      <c r="O8" s="940"/>
      <c r="P8" s="940"/>
      <c r="Q8" s="940"/>
      <c r="R8" s="939"/>
    </row>
    <row r="9" spans="1:22">
      <c r="A9" s="1260"/>
      <c r="B9" s="1261"/>
      <c r="C9" s="1262"/>
      <c r="D9" s="1263"/>
      <c r="E9" s="1264"/>
      <c r="F9" s="1263"/>
      <c r="G9" s="1265"/>
      <c r="H9" s="1262"/>
      <c r="I9" s="1266"/>
      <c r="J9" s="1266"/>
      <c r="K9" s="1266"/>
      <c r="L9" s="1266"/>
      <c r="M9" s="1267"/>
      <c r="N9" s="945"/>
      <c r="O9" s="945"/>
      <c r="P9" s="945"/>
      <c r="Q9" s="945"/>
      <c r="R9" s="946"/>
    </row>
    <row r="10" spans="1:22">
      <c r="A10" s="1260"/>
      <c r="B10" s="1261"/>
      <c r="C10" s="1262"/>
      <c r="D10" s="1263"/>
      <c r="E10" s="1264"/>
      <c r="F10" s="1263"/>
      <c r="G10" s="1265"/>
      <c r="H10" s="1262"/>
      <c r="I10" s="1266"/>
      <c r="J10" s="1266"/>
      <c r="K10" s="1266"/>
      <c r="L10" s="1266"/>
      <c r="M10" s="1267"/>
      <c r="N10" s="945"/>
      <c r="O10" s="944"/>
      <c r="P10" s="945"/>
      <c r="Q10" s="945"/>
      <c r="R10" s="946"/>
    </row>
    <row r="11" spans="1:22">
      <c r="A11" s="1260"/>
      <c r="B11" s="1261"/>
      <c r="C11" s="1262"/>
      <c r="D11" s="1263"/>
      <c r="E11" s="1264"/>
      <c r="F11" s="1263"/>
      <c r="G11" s="1265"/>
      <c r="H11" s="1262"/>
      <c r="I11" s="1266"/>
      <c r="J11" s="1266"/>
      <c r="K11" s="1266"/>
      <c r="L11" s="1266"/>
      <c r="M11" s="1267"/>
      <c r="N11" s="945"/>
      <c r="O11" s="945"/>
      <c r="P11" s="944"/>
      <c r="Q11" s="945"/>
      <c r="R11" s="946"/>
    </row>
    <row r="12" spans="1:22">
      <c r="A12" s="942"/>
      <c r="B12" s="1116"/>
      <c r="C12" s="953"/>
      <c r="D12" s="948"/>
      <c r="E12" s="949"/>
      <c r="F12" s="946"/>
      <c r="G12" s="950"/>
      <c r="H12" s="951"/>
      <c r="I12" s="952"/>
      <c r="J12" s="952"/>
      <c r="K12" s="952"/>
      <c r="L12" s="952"/>
      <c r="M12" s="945"/>
      <c r="N12" s="945"/>
      <c r="O12" s="945"/>
      <c r="P12" s="945"/>
      <c r="Q12" s="945"/>
      <c r="R12" s="946"/>
    </row>
    <row r="13" spans="1:22">
      <c r="A13" s="942"/>
      <c r="B13" s="1116"/>
      <c r="C13" s="953"/>
      <c r="D13" s="948"/>
      <c r="E13" s="949"/>
      <c r="F13" s="946"/>
      <c r="G13" s="950"/>
      <c r="H13" s="951"/>
      <c r="I13" s="952"/>
      <c r="J13" s="952"/>
      <c r="K13" s="952"/>
      <c r="L13" s="952"/>
      <c r="M13" s="945"/>
      <c r="N13" s="945"/>
      <c r="O13" s="945"/>
      <c r="P13" s="945"/>
      <c r="Q13" s="945"/>
      <c r="R13" s="946"/>
    </row>
    <row r="14" spans="1:22" ht="12.6" customHeight="1">
      <c r="A14" s="942"/>
      <c r="B14" s="1116"/>
      <c r="C14" s="953"/>
      <c r="D14" s="948"/>
      <c r="E14" s="949"/>
      <c r="F14" s="946"/>
      <c r="G14" s="950"/>
      <c r="H14" s="951"/>
      <c r="I14" s="952"/>
      <c r="J14" s="952"/>
      <c r="K14" s="952"/>
      <c r="L14" s="952"/>
      <c r="M14" s="945"/>
      <c r="N14" s="945"/>
      <c r="O14" s="945"/>
      <c r="P14" s="945"/>
      <c r="Q14" s="945"/>
      <c r="R14" s="946"/>
    </row>
    <row r="15" spans="1:22">
      <c r="A15" s="953"/>
      <c r="B15" s="1117"/>
      <c r="C15" s="953"/>
      <c r="D15" s="948"/>
      <c r="E15" s="949"/>
      <c r="F15" s="946"/>
      <c r="G15" s="950"/>
      <c r="H15" s="951"/>
      <c r="I15" s="952"/>
      <c r="J15" s="952"/>
      <c r="K15" s="952"/>
      <c r="L15" s="952"/>
      <c r="M15" s="945"/>
      <c r="N15" s="945"/>
      <c r="O15" s="945"/>
      <c r="P15" s="945"/>
      <c r="Q15" s="945"/>
      <c r="R15" s="946"/>
    </row>
    <row r="16" spans="1:22">
      <c r="A16" s="953"/>
      <c r="B16" s="1117"/>
      <c r="C16" s="953"/>
      <c r="D16" s="948"/>
      <c r="E16" s="949"/>
      <c r="F16" s="946"/>
      <c r="G16" s="950"/>
      <c r="H16" s="951"/>
      <c r="I16" s="952"/>
      <c r="J16" s="952"/>
      <c r="K16" s="952"/>
      <c r="L16" s="952"/>
      <c r="M16" s="945"/>
      <c r="N16" s="945"/>
      <c r="O16" s="945"/>
      <c r="P16" s="945"/>
      <c r="Q16" s="945"/>
      <c r="R16" s="946"/>
    </row>
    <row r="17" spans="1:18">
      <c r="A17" s="953"/>
      <c r="B17" s="1117"/>
      <c r="C17" s="953"/>
      <c r="D17" s="948"/>
      <c r="E17" s="949"/>
      <c r="F17" s="946"/>
      <c r="G17" s="950"/>
      <c r="H17" s="951"/>
      <c r="I17" s="952"/>
      <c r="J17" s="952"/>
      <c r="K17" s="952"/>
      <c r="L17" s="952"/>
      <c r="M17" s="945"/>
      <c r="N17" s="945"/>
      <c r="O17" s="945"/>
      <c r="P17" s="945"/>
      <c r="Q17" s="945"/>
      <c r="R17" s="946"/>
    </row>
    <row r="18" spans="1:18">
      <c r="A18" s="954"/>
      <c r="B18" s="1118"/>
      <c r="C18" s="954"/>
      <c r="D18" s="955"/>
      <c r="E18" s="956"/>
      <c r="F18" s="957"/>
      <c r="G18" s="958"/>
      <c r="H18" s="959"/>
      <c r="I18" s="960"/>
      <c r="J18" s="960"/>
      <c r="K18" s="960"/>
      <c r="L18" s="960"/>
      <c r="M18" s="961"/>
      <c r="N18" s="961"/>
      <c r="O18" s="961"/>
      <c r="P18" s="961"/>
      <c r="Q18" s="961"/>
      <c r="R18" s="957"/>
    </row>
    <row r="19" spans="1:18" ht="14.45" hidden="1" customHeight="1">
      <c r="A19" s="962"/>
      <c r="B19" s="963"/>
      <c r="C19" s="962"/>
      <c r="D19" s="962"/>
      <c r="E19" s="964"/>
      <c r="F19" s="958"/>
      <c r="G19" s="958"/>
      <c r="H19" s="965"/>
      <c r="I19" s="958"/>
      <c r="J19" s="958"/>
      <c r="K19" s="958"/>
      <c r="L19" s="958"/>
      <c r="M19" s="958"/>
      <c r="N19" s="958"/>
      <c r="O19" s="958"/>
      <c r="P19" s="958"/>
      <c r="Q19" s="958"/>
      <c r="R19" s="958"/>
    </row>
    <row r="20" spans="1:18" ht="14.45" hidden="1" customHeight="1">
      <c r="A20" s="966"/>
      <c r="B20" s="967"/>
      <c r="C20" s="966"/>
      <c r="D20" s="966"/>
      <c r="E20" s="968"/>
      <c r="F20" s="969"/>
      <c r="G20" s="969"/>
      <c r="H20" s="970"/>
      <c r="I20" s="969"/>
      <c r="J20" s="969"/>
      <c r="K20" s="969"/>
      <c r="L20" s="969"/>
      <c r="M20" s="969"/>
      <c r="N20" s="969"/>
      <c r="O20" s="969"/>
      <c r="P20" s="969"/>
      <c r="Q20" s="969"/>
      <c r="R20" s="969"/>
    </row>
    <row r="21" spans="1:18" ht="14.45" hidden="1" customHeight="1">
      <c r="A21" s="966"/>
      <c r="B21" s="967"/>
      <c r="C21" s="966"/>
      <c r="D21" s="966"/>
      <c r="E21" s="968"/>
      <c r="F21" s="969"/>
      <c r="G21" s="969"/>
      <c r="H21" s="970"/>
      <c r="I21" s="969"/>
      <c r="J21" s="969"/>
      <c r="K21" s="969"/>
      <c r="L21" s="969"/>
      <c r="M21" s="969"/>
      <c r="N21" s="969"/>
      <c r="O21" s="969"/>
      <c r="P21" s="969"/>
      <c r="Q21" s="969"/>
      <c r="R21" s="969"/>
    </row>
    <row r="22" spans="1:18" ht="14.45" hidden="1" customHeight="1">
      <c r="A22" s="966"/>
      <c r="B22" s="967"/>
      <c r="C22" s="966"/>
      <c r="D22" s="966"/>
      <c r="E22" s="968"/>
      <c r="F22" s="969"/>
      <c r="G22" s="969"/>
      <c r="H22" s="970"/>
      <c r="I22" s="969"/>
      <c r="J22" s="969"/>
      <c r="K22" s="969"/>
      <c r="L22" s="969"/>
      <c r="M22" s="969"/>
      <c r="N22" s="969"/>
      <c r="O22" s="969"/>
      <c r="P22" s="969"/>
      <c r="Q22" s="969"/>
      <c r="R22" s="969"/>
    </row>
    <row r="23" spans="1:18" ht="14.45" hidden="1" customHeight="1">
      <c r="A23" s="966"/>
      <c r="B23" s="967"/>
      <c r="C23" s="966"/>
      <c r="D23" s="966"/>
      <c r="E23" s="968"/>
      <c r="F23" s="969"/>
      <c r="G23" s="969"/>
      <c r="H23" s="970"/>
      <c r="I23" s="969"/>
      <c r="J23" s="969"/>
      <c r="K23" s="969"/>
      <c r="L23" s="969"/>
      <c r="M23" s="969"/>
      <c r="N23" s="969"/>
      <c r="O23" s="969"/>
      <c r="P23" s="969"/>
      <c r="Q23" s="969"/>
      <c r="R23" s="969"/>
    </row>
    <row r="24" spans="1:18" ht="14.45" hidden="1" customHeight="1">
      <c r="A24" s="966"/>
      <c r="B24" s="967"/>
      <c r="C24" s="966"/>
      <c r="D24" s="966"/>
      <c r="E24" s="968"/>
      <c r="F24" s="969"/>
      <c r="G24" s="969"/>
      <c r="H24" s="970"/>
      <c r="I24" s="969"/>
      <c r="J24" s="969"/>
      <c r="K24" s="969"/>
      <c r="L24" s="969"/>
      <c r="M24" s="969"/>
      <c r="N24" s="969"/>
      <c r="O24" s="969"/>
      <c r="P24" s="969"/>
      <c r="Q24" s="969"/>
      <c r="R24" s="969"/>
    </row>
    <row r="25" spans="1:18" ht="14.45" hidden="1" customHeight="1">
      <c r="A25" s="966"/>
      <c r="B25" s="967"/>
      <c r="C25" s="966"/>
      <c r="D25" s="966"/>
      <c r="E25" s="968"/>
      <c r="F25" s="969"/>
      <c r="G25" s="969"/>
      <c r="H25" s="970"/>
      <c r="I25" s="969"/>
      <c r="J25" s="969"/>
      <c r="K25" s="969"/>
      <c r="L25" s="969"/>
      <c r="M25" s="969"/>
      <c r="N25" s="969"/>
      <c r="O25" s="969"/>
      <c r="P25" s="969"/>
      <c r="Q25" s="969"/>
      <c r="R25" s="969"/>
    </row>
    <row r="26" spans="1:18" ht="14.45" hidden="1" customHeight="1">
      <c r="A26" s="966"/>
      <c r="B26" s="967"/>
      <c r="C26" s="966"/>
      <c r="D26" s="966"/>
      <c r="E26" s="968"/>
      <c r="F26" s="969"/>
      <c r="G26" s="969"/>
      <c r="H26" s="970"/>
      <c r="I26" s="969"/>
      <c r="J26" s="969"/>
      <c r="K26" s="969"/>
      <c r="L26" s="969"/>
      <c r="M26" s="969"/>
      <c r="N26" s="969"/>
      <c r="O26" s="969"/>
      <c r="P26" s="969"/>
      <c r="Q26" s="969"/>
      <c r="R26" s="969"/>
    </row>
    <row r="27" spans="1:18" ht="14.45" hidden="1" customHeight="1">
      <c r="A27" s="966"/>
      <c r="B27" s="967"/>
      <c r="C27" s="966"/>
      <c r="D27" s="966"/>
      <c r="E27" s="968"/>
      <c r="F27" s="969"/>
      <c r="G27" s="969"/>
      <c r="H27" s="970"/>
      <c r="I27" s="969"/>
      <c r="J27" s="969"/>
      <c r="K27" s="969"/>
      <c r="L27" s="969"/>
      <c r="M27" s="969"/>
      <c r="N27" s="969"/>
      <c r="O27" s="969"/>
      <c r="P27" s="969"/>
      <c r="Q27" s="969"/>
      <c r="R27" s="969"/>
    </row>
    <row r="28" spans="1:18" ht="14.45" hidden="1" customHeight="1">
      <c r="A28" s="966"/>
      <c r="B28" s="967"/>
      <c r="C28" s="966"/>
      <c r="D28" s="966"/>
      <c r="E28" s="968"/>
      <c r="F28" s="969"/>
      <c r="G28" s="969"/>
      <c r="H28" s="970"/>
      <c r="I28" s="969"/>
      <c r="J28" s="969"/>
      <c r="K28" s="969"/>
      <c r="L28" s="969"/>
      <c r="M28" s="969"/>
      <c r="N28" s="969"/>
      <c r="O28" s="969"/>
      <c r="P28" s="969"/>
      <c r="Q28" s="969"/>
      <c r="R28" s="969"/>
    </row>
    <row r="29" spans="1:18" ht="14.45" hidden="1" customHeight="1">
      <c r="A29" s="966"/>
      <c r="B29" s="967"/>
      <c r="C29" s="966"/>
      <c r="D29" s="966"/>
      <c r="E29" s="968"/>
      <c r="F29" s="969"/>
      <c r="G29" s="969"/>
      <c r="H29" s="970"/>
      <c r="I29" s="969"/>
      <c r="J29" s="969"/>
      <c r="K29" s="969"/>
      <c r="L29" s="969"/>
      <c r="M29" s="969"/>
      <c r="N29" s="969"/>
      <c r="O29" s="969"/>
      <c r="P29" s="969"/>
      <c r="Q29" s="969"/>
      <c r="R29" s="969"/>
    </row>
    <row r="30" spans="1:18" ht="14.45" hidden="1" customHeight="1">
      <c r="A30" s="966"/>
      <c r="B30" s="967"/>
      <c r="C30" s="966"/>
      <c r="D30" s="966"/>
      <c r="E30" s="968"/>
      <c r="F30" s="969"/>
      <c r="G30" s="969"/>
      <c r="H30" s="970"/>
      <c r="I30" s="969"/>
      <c r="J30" s="969"/>
      <c r="K30" s="969"/>
      <c r="L30" s="969"/>
      <c r="M30" s="969"/>
      <c r="N30" s="969"/>
      <c r="O30" s="969"/>
      <c r="P30" s="969"/>
      <c r="Q30" s="969"/>
      <c r="R30" s="969"/>
    </row>
    <row r="31" spans="1:18" ht="14.45" hidden="1" customHeight="1">
      <c r="A31" s="966"/>
      <c r="B31" s="967"/>
      <c r="C31" s="966"/>
      <c r="D31" s="966"/>
      <c r="E31" s="968"/>
      <c r="F31" s="969"/>
      <c r="G31" s="969"/>
      <c r="H31" s="970"/>
      <c r="I31" s="969"/>
      <c r="J31" s="969"/>
      <c r="K31" s="969"/>
      <c r="L31" s="969"/>
      <c r="M31" s="969"/>
      <c r="N31" s="969"/>
      <c r="O31" s="969"/>
      <c r="P31" s="969"/>
      <c r="Q31" s="969"/>
      <c r="R31" s="969"/>
    </row>
    <row r="32" spans="1:18" ht="14.45" hidden="1" customHeight="1">
      <c r="A32" s="966"/>
      <c r="B32" s="967"/>
      <c r="C32" s="966"/>
      <c r="D32" s="966"/>
      <c r="E32" s="968"/>
      <c r="F32" s="969"/>
      <c r="G32" s="969"/>
      <c r="H32" s="970"/>
      <c r="I32" s="969"/>
      <c r="J32" s="969"/>
      <c r="K32" s="969"/>
      <c r="L32" s="969"/>
      <c r="M32" s="969"/>
      <c r="N32" s="969"/>
      <c r="O32" s="969"/>
      <c r="P32" s="969"/>
      <c r="Q32" s="969"/>
      <c r="R32" s="969"/>
    </row>
    <row r="33" spans="1:18" ht="14.45" hidden="1" customHeight="1">
      <c r="A33" s="966"/>
      <c r="B33" s="967"/>
      <c r="C33" s="966"/>
      <c r="D33" s="966"/>
      <c r="E33" s="968"/>
      <c r="F33" s="969"/>
      <c r="G33" s="969"/>
      <c r="H33" s="970"/>
      <c r="I33" s="969"/>
      <c r="J33" s="969"/>
      <c r="K33" s="969"/>
      <c r="L33" s="969"/>
      <c r="M33" s="969"/>
      <c r="N33" s="969"/>
      <c r="O33" s="969"/>
      <c r="P33" s="969"/>
      <c r="Q33" s="969"/>
      <c r="R33" s="969"/>
    </row>
    <row r="34" spans="1:18" ht="14.45" hidden="1" customHeight="1">
      <c r="A34" s="966"/>
      <c r="B34" s="967"/>
      <c r="C34" s="966"/>
      <c r="D34" s="966"/>
      <c r="E34" s="968"/>
      <c r="F34" s="969"/>
      <c r="G34" s="969"/>
      <c r="H34" s="970"/>
      <c r="I34" s="969"/>
      <c r="J34" s="969"/>
      <c r="K34" s="969"/>
      <c r="L34" s="969"/>
      <c r="M34" s="969"/>
      <c r="N34" s="969"/>
      <c r="O34" s="969"/>
      <c r="P34" s="969"/>
      <c r="Q34" s="969"/>
      <c r="R34" s="969"/>
    </row>
    <row r="35" spans="1:18" ht="14.45" hidden="1" customHeight="1">
      <c r="A35" s="966"/>
      <c r="B35" s="967"/>
      <c r="C35" s="966"/>
      <c r="D35" s="966"/>
      <c r="E35" s="968"/>
      <c r="F35" s="969"/>
      <c r="G35" s="969"/>
      <c r="H35" s="970"/>
      <c r="I35" s="969"/>
      <c r="J35" s="969"/>
      <c r="K35" s="969"/>
      <c r="L35" s="969"/>
      <c r="M35" s="969"/>
      <c r="N35" s="969"/>
      <c r="O35" s="969"/>
      <c r="P35" s="969"/>
      <c r="Q35" s="969"/>
      <c r="R35" s="969"/>
    </row>
    <row r="36" spans="1:18" ht="14.45" hidden="1" customHeight="1">
      <c r="A36" s="966"/>
      <c r="B36" s="967"/>
      <c r="C36" s="966"/>
      <c r="D36" s="966"/>
      <c r="E36" s="968"/>
      <c r="F36" s="969"/>
      <c r="G36" s="969"/>
      <c r="H36" s="970"/>
      <c r="I36" s="969"/>
      <c r="J36" s="969"/>
      <c r="K36" s="969"/>
      <c r="L36" s="969"/>
      <c r="M36" s="969"/>
      <c r="N36" s="969"/>
      <c r="O36" s="969"/>
      <c r="P36" s="969"/>
      <c r="Q36" s="969"/>
      <c r="R36" s="969"/>
    </row>
    <row r="37" spans="1:18" ht="14.45" hidden="1" customHeight="1">
      <c r="A37" s="966"/>
      <c r="B37" s="967"/>
      <c r="C37" s="966"/>
      <c r="D37" s="966"/>
      <c r="E37" s="968"/>
      <c r="F37" s="969"/>
      <c r="G37" s="969"/>
      <c r="H37" s="970"/>
      <c r="I37" s="969"/>
      <c r="J37" s="969"/>
      <c r="K37" s="969"/>
      <c r="L37" s="969"/>
      <c r="M37" s="969"/>
      <c r="N37" s="969"/>
      <c r="O37" s="969"/>
      <c r="P37" s="969"/>
      <c r="Q37" s="969"/>
      <c r="R37" s="969"/>
    </row>
    <row r="38" spans="1:18" ht="14.45" hidden="1" customHeight="1">
      <c r="A38" s="966"/>
      <c r="B38" s="967"/>
      <c r="C38" s="966"/>
      <c r="D38" s="966"/>
      <c r="E38" s="968"/>
      <c r="F38" s="969"/>
      <c r="G38" s="969"/>
      <c r="H38" s="970"/>
      <c r="I38" s="969"/>
      <c r="J38" s="969"/>
      <c r="K38" s="969"/>
      <c r="L38" s="969"/>
      <c r="M38" s="969"/>
      <c r="N38" s="969"/>
      <c r="O38" s="969"/>
      <c r="P38" s="969"/>
      <c r="Q38" s="969"/>
      <c r="R38" s="969"/>
    </row>
    <row r="39" spans="1:18" ht="14.45" hidden="1" customHeight="1">
      <c r="A39" s="966"/>
      <c r="B39" s="967"/>
      <c r="C39" s="966"/>
      <c r="D39" s="966"/>
      <c r="E39" s="968"/>
      <c r="F39" s="969"/>
      <c r="G39" s="969"/>
      <c r="H39" s="970"/>
      <c r="I39" s="969"/>
      <c r="J39" s="969"/>
      <c r="K39" s="969"/>
      <c r="L39" s="969"/>
      <c r="M39" s="969"/>
      <c r="N39" s="969"/>
      <c r="O39" s="969"/>
      <c r="P39" s="969"/>
      <c r="Q39" s="969"/>
      <c r="R39" s="969"/>
    </row>
    <row r="40" spans="1:18" ht="14.45" hidden="1" customHeight="1">
      <c r="A40" s="966"/>
      <c r="B40" s="967"/>
      <c r="C40" s="966"/>
      <c r="D40" s="966"/>
      <c r="E40" s="968"/>
      <c r="F40" s="969"/>
      <c r="G40" s="969"/>
      <c r="H40" s="970"/>
      <c r="I40" s="969"/>
      <c r="J40" s="969"/>
      <c r="K40" s="969"/>
      <c r="L40" s="969"/>
      <c r="M40" s="969"/>
      <c r="N40" s="969"/>
      <c r="O40" s="969"/>
      <c r="P40" s="969"/>
      <c r="Q40" s="969"/>
      <c r="R40" s="969"/>
    </row>
    <row r="41" spans="1:18" ht="14.45" hidden="1" customHeight="1">
      <c r="A41" s="966"/>
      <c r="B41" s="967"/>
      <c r="C41" s="966"/>
      <c r="D41" s="966"/>
      <c r="E41" s="968"/>
      <c r="F41" s="969"/>
      <c r="G41" s="969"/>
      <c r="H41" s="970"/>
      <c r="I41" s="969"/>
      <c r="J41" s="969"/>
      <c r="K41" s="969"/>
      <c r="L41" s="969"/>
      <c r="M41" s="969"/>
      <c r="N41" s="969"/>
      <c r="O41" s="969"/>
      <c r="P41" s="969"/>
      <c r="Q41" s="969"/>
      <c r="R41" s="969"/>
    </row>
    <row r="42" spans="1:18" ht="14.45" hidden="1" customHeight="1">
      <c r="A42" s="966"/>
      <c r="B42" s="967"/>
      <c r="C42" s="966"/>
      <c r="D42" s="966"/>
      <c r="E42" s="968"/>
      <c r="F42" s="969"/>
      <c r="G42" s="969"/>
      <c r="H42" s="970"/>
      <c r="I42" s="969"/>
      <c r="J42" s="969"/>
      <c r="K42" s="969"/>
      <c r="L42" s="969"/>
      <c r="M42" s="969"/>
      <c r="N42" s="969"/>
      <c r="O42" s="969"/>
      <c r="P42" s="969"/>
      <c r="Q42" s="969"/>
      <c r="R42" s="969"/>
    </row>
    <row r="43" spans="1:18" ht="14.45" hidden="1" customHeight="1">
      <c r="A43" s="966"/>
      <c r="B43" s="967"/>
      <c r="C43" s="966"/>
      <c r="D43" s="966"/>
      <c r="E43" s="968"/>
      <c r="F43" s="969"/>
      <c r="G43" s="969"/>
      <c r="H43" s="970"/>
      <c r="I43" s="969"/>
      <c r="J43" s="969"/>
      <c r="K43" s="969"/>
      <c r="L43" s="969"/>
      <c r="M43" s="969"/>
      <c r="N43" s="969"/>
      <c r="O43" s="969"/>
      <c r="P43" s="969"/>
      <c r="Q43" s="969"/>
      <c r="R43" s="969"/>
    </row>
    <row r="44" spans="1:18" ht="14.45" hidden="1" customHeight="1">
      <c r="A44" s="966"/>
      <c r="B44" s="967"/>
      <c r="C44" s="966"/>
      <c r="D44" s="966"/>
      <c r="E44" s="968"/>
      <c r="F44" s="969"/>
      <c r="G44" s="969"/>
      <c r="H44" s="970"/>
      <c r="I44" s="969"/>
      <c r="J44" s="969"/>
      <c r="K44" s="969"/>
      <c r="L44" s="969"/>
      <c r="M44" s="969"/>
      <c r="N44" s="969"/>
      <c r="O44" s="969"/>
      <c r="P44" s="969"/>
      <c r="Q44" s="969"/>
      <c r="R44" s="969"/>
    </row>
    <row r="45" spans="1:18" ht="14.45" hidden="1" customHeight="1">
      <c r="A45" s="966"/>
      <c r="B45" s="967"/>
      <c r="C45" s="966"/>
      <c r="D45" s="966"/>
      <c r="E45" s="968"/>
      <c r="F45" s="969"/>
      <c r="G45" s="969"/>
      <c r="H45" s="970"/>
      <c r="I45" s="969"/>
      <c r="J45" s="969"/>
      <c r="K45" s="969"/>
      <c r="L45" s="969"/>
      <c r="M45" s="969"/>
      <c r="N45" s="969"/>
      <c r="O45" s="969"/>
      <c r="P45" s="969"/>
      <c r="Q45" s="969"/>
      <c r="R45" s="969"/>
    </row>
    <row r="46" spans="1:18" ht="14.45" hidden="1" customHeight="1">
      <c r="A46" s="966"/>
      <c r="B46" s="967"/>
      <c r="C46" s="966"/>
      <c r="D46" s="966"/>
      <c r="E46" s="968"/>
      <c r="F46" s="969"/>
      <c r="G46" s="969"/>
      <c r="H46" s="970"/>
      <c r="I46" s="969"/>
      <c r="J46" s="969"/>
      <c r="K46" s="969"/>
      <c r="L46" s="969"/>
      <c r="M46" s="969"/>
      <c r="N46" s="969"/>
      <c r="O46" s="969"/>
      <c r="P46" s="969"/>
      <c r="Q46" s="969"/>
      <c r="R46" s="969"/>
    </row>
    <row r="47" spans="1:18" ht="14.45" hidden="1" customHeight="1">
      <c r="A47" s="966"/>
      <c r="B47" s="967"/>
      <c r="C47" s="966"/>
      <c r="D47" s="966"/>
      <c r="E47" s="968"/>
      <c r="F47" s="969"/>
      <c r="G47" s="969"/>
      <c r="H47" s="970"/>
      <c r="I47" s="969"/>
      <c r="J47" s="969"/>
      <c r="K47" s="969"/>
      <c r="L47" s="969"/>
      <c r="M47" s="969"/>
      <c r="N47" s="969"/>
      <c r="O47" s="969"/>
      <c r="P47" s="969"/>
      <c r="Q47" s="969"/>
      <c r="R47" s="969"/>
    </row>
    <row r="48" spans="1:18" ht="14.45" hidden="1" customHeight="1">
      <c r="A48" s="966"/>
      <c r="B48" s="967"/>
      <c r="C48" s="966"/>
      <c r="D48" s="966"/>
      <c r="E48" s="968"/>
      <c r="F48" s="969"/>
      <c r="G48" s="969"/>
      <c r="H48" s="970"/>
      <c r="I48" s="969"/>
      <c r="J48" s="969"/>
      <c r="K48" s="969"/>
      <c r="L48" s="969"/>
      <c r="M48" s="969"/>
      <c r="N48" s="969"/>
      <c r="O48" s="969"/>
      <c r="P48" s="969"/>
      <c r="Q48" s="969"/>
      <c r="R48" s="969"/>
    </row>
    <row r="49" spans="1:18" ht="14.45" hidden="1" customHeight="1">
      <c r="A49" s="966"/>
      <c r="B49" s="967"/>
      <c r="C49" s="966"/>
      <c r="D49" s="966"/>
      <c r="E49" s="968"/>
      <c r="F49" s="969"/>
      <c r="G49" s="969"/>
      <c r="H49" s="970"/>
      <c r="I49" s="969"/>
      <c r="J49" s="969"/>
      <c r="K49" s="969"/>
      <c r="L49" s="969"/>
      <c r="M49" s="969"/>
      <c r="N49" s="969"/>
      <c r="O49" s="969"/>
      <c r="P49" s="969"/>
      <c r="Q49" s="969"/>
      <c r="R49" s="969"/>
    </row>
    <row r="50" spans="1:18" ht="14.45" hidden="1" customHeight="1">
      <c r="A50" s="966"/>
      <c r="B50" s="967"/>
      <c r="C50" s="966"/>
      <c r="D50" s="966"/>
      <c r="E50" s="968"/>
      <c r="F50" s="969"/>
      <c r="G50" s="969"/>
      <c r="H50" s="970"/>
      <c r="I50" s="969"/>
      <c r="J50" s="969"/>
      <c r="K50" s="969"/>
      <c r="L50" s="969"/>
      <c r="M50" s="969"/>
      <c r="N50" s="969"/>
      <c r="O50" s="969"/>
      <c r="P50" s="969"/>
      <c r="Q50" s="969"/>
      <c r="R50" s="969"/>
    </row>
    <row r="51" spans="1:18" ht="14.45" hidden="1" customHeight="1">
      <c r="A51" s="966"/>
      <c r="B51" s="967"/>
      <c r="C51" s="966"/>
      <c r="D51" s="966"/>
      <c r="E51" s="968"/>
      <c r="F51" s="969"/>
      <c r="G51" s="969"/>
      <c r="H51" s="970"/>
      <c r="I51" s="969"/>
      <c r="J51" s="969"/>
      <c r="K51" s="969"/>
      <c r="L51" s="969"/>
      <c r="M51" s="969"/>
      <c r="N51" s="969"/>
      <c r="O51" s="969"/>
      <c r="P51" s="969"/>
      <c r="Q51" s="969"/>
      <c r="R51" s="969"/>
    </row>
    <row r="52" spans="1:18" ht="14.45" hidden="1" customHeight="1">
      <c r="A52" s="966"/>
      <c r="B52" s="967"/>
      <c r="C52" s="966"/>
      <c r="D52" s="966"/>
      <c r="E52" s="968"/>
      <c r="F52" s="969"/>
      <c r="G52" s="969"/>
      <c r="H52" s="970"/>
      <c r="I52" s="969"/>
      <c r="J52" s="969"/>
      <c r="K52" s="969"/>
      <c r="L52" s="969"/>
      <c r="M52" s="969"/>
      <c r="N52" s="969"/>
      <c r="O52" s="969"/>
      <c r="P52" s="969"/>
      <c r="Q52" s="969"/>
      <c r="R52" s="969"/>
    </row>
    <row r="53" spans="1:18" ht="14.45" hidden="1" customHeight="1">
      <c r="A53" s="966"/>
      <c r="B53" s="967"/>
      <c r="C53" s="966"/>
      <c r="D53" s="966"/>
      <c r="E53" s="968"/>
      <c r="F53" s="969"/>
      <c r="G53" s="969"/>
      <c r="H53" s="970"/>
      <c r="I53" s="969"/>
      <c r="J53" s="969"/>
      <c r="K53" s="969"/>
      <c r="L53" s="969"/>
      <c r="M53" s="969"/>
      <c r="N53" s="969"/>
      <c r="O53" s="969"/>
      <c r="P53" s="969"/>
      <c r="Q53" s="969"/>
      <c r="R53" s="969"/>
    </row>
    <row r="54" spans="1:18" ht="14.45" hidden="1" customHeight="1">
      <c r="A54" s="966"/>
      <c r="B54" s="967"/>
      <c r="C54" s="966"/>
      <c r="D54" s="966"/>
      <c r="E54" s="968"/>
      <c r="F54" s="969"/>
      <c r="G54" s="969"/>
      <c r="H54" s="970"/>
      <c r="I54" s="969"/>
      <c r="J54" s="969"/>
      <c r="K54" s="969"/>
      <c r="L54" s="969"/>
      <c r="M54" s="969"/>
      <c r="N54" s="969"/>
      <c r="O54" s="969"/>
      <c r="P54" s="969"/>
      <c r="Q54" s="969"/>
      <c r="R54" s="969"/>
    </row>
    <row r="55" spans="1:18" ht="14.45" hidden="1" customHeight="1">
      <c r="A55" s="966"/>
      <c r="B55" s="967"/>
      <c r="C55" s="966"/>
      <c r="D55" s="966"/>
      <c r="E55" s="968"/>
      <c r="F55" s="969"/>
      <c r="G55" s="969"/>
      <c r="H55" s="970"/>
      <c r="I55" s="969"/>
      <c r="J55" s="969"/>
      <c r="K55" s="969"/>
      <c r="L55" s="969"/>
      <c r="M55" s="969"/>
      <c r="N55" s="969"/>
      <c r="O55" s="969"/>
      <c r="P55" s="969"/>
      <c r="Q55" s="969"/>
      <c r="R55" s="969"/>
    </row>
    <row r="56" spans="1:18" ht="14.45" hidden="1" customHeight="1">
      <c r="A56" s="966"/>
      <c r="B56" s="967"/>
      <c r="C56" s="966"/>
      <c r="D56" s="966"/>
      <c r="E56" s="968"/>
      <c r="F56" s="969"/>
      <c r="G56" s="969"/>
      <c r="H56" s="970"/>
      <c r="I56" s="969"/>
      <c r="J56" s="969"/>
      <c r="K56" s="969"/>
      <c r="L56" s="969"/>
      <c r="M56" s="969"/>
      <c r="N56" s="969"/>
      <c r="O56" s="969"/>
      <c r="P56" s="969"/>
      <c r="Q56" s="969"/>
      <c r="R56" s="969"/>
    </row>
    <row r="57" spans="1:18" ht="14.45" hidden="1" customHeight="1">
      <c r="A57" s="966"/>
      <c r="B57" s="967"/>
      <c r="C57" s="966"/>
      <c r="D57" s="966"/>
      <c r="E57" s="968"/>
      <c r="F57" s="969"/>
      <c r="G57" s="969"/>
      <c r="H57" s="970"/>
      <c r="I57" s="969"/>
      <c r="J57" s="969"/>
      <c r="K57" s="969"/>
      <c r="L57" s="969"/>
      <c r="M57" s="969"/>
      <c r="N57" s="969"/>
      <c r="O57" s="969"/>
      <c r="P57" s="969"/>
      <c r="Q57" s="969"/>
      <c r="R57" s="969"/>
    </row>
    <row r="58" spans="1:18" ht="14.45" hidden="1" customHeight="1">
      <c r="A58" s="966"/>
      <c r="B58" s="967"/>
      <c r="C58" s="966"/>
      <c r="D58" s="966"/>
      <c r="E58" s="968"/>
      <c r="F58" s="969"/>
      <c r="G58" s="969"/>
      <c r="H58" s="970"/>
      <c r="I58" s="969"/>
      <c r="J58" s="969"/>
      <c r="K58" s="969"/>
      <c r="L58" s="969"/>
      <c r="M58" s="969"/>
      <c r="N58" s="969"/>
      <c r="O58" s="969"/>
      <c r="P58" s="969"/>
      <c r="Q58" s="969"/>
      <c r="R58" s="969"/>
    </row>
    <row r="59" spans="1:18" ht="14.45" hidden="1" customHeight="1">
      <c r="A59" s="966"/>
      <c r="B59" s="967"/>
      <c r="C59" s="966"/>
      <c r="D59" s="966"/>
      <c r="E59" s="968"/>
      <c r="F59" s="969"/>
      <c r="G59" s="969"/>
      <c r="H59" s="970"/>
      <c r="I59" s="969"/>
      <c r="J59" s="969"/>
      <c r="K59" s="969"/>
      <c r="L59" s="969"/>
      <c r="M59" s="969"/>
      <c r="N59" s="969"/>
      <c r="O59" s="969"/>
      <c r="P59" s="969"/>
      <c r="Q59" s="969"/>
      <c r="R59" s="969"/>
    </row>
    <row r="60" spans="1:18" ht="14.45" hidden="1" customHeight="1">
      <c r="A60" s="966"/>
      <c r="B60" s="967"/>
      <c r="C60" s="966"/>
      <c r="D60" s="966"/>
      <c r="E60" s="968"/>
      <c r="F60" s="969"/>
      <c r="G60" s="969"/>
      <c r="H60" s="970"/>
      <c r="I60" s="969"/>
      <c r="J60" s="969"/>
      <c r="K60" s="969"/>
      <c r="L60" s="969"/>
      <c r="M60" s="969"/>
      <c r="N60" s="969"/>
      <c r="O60" s="969"/>
      <c r="P60" s="969"/>
      <c r="Q60" s="969"/>
      <c r="R60" s="969"/>
    </row>
    <row r="61" spans="1:18" ht="14.45" hidden="1" customHeight="1">
      <c r="A61" s="966"/>
      <c r="B61" s="967"/>
      <c r="C61" s="966"/>
      <c r="D61" s="966"/>
      <c r="E61" s="968"/>
      <c r="F61" s="969"/>
      <c r="G61" s="969"/>
      <c r="H61" s="970"/>
      <c r="I61" s="969"/>
      <c r="J61" s="969"/>
      <c r="K61" s="969"/>
      <c r="L61" s="969"/>
      <c r="M61" s="969"/>
      <c r="N61" s="969"/>
      <c r="O61" s="969"/>
      <c r="P61" s="969"/>
      <c r="Q61" s="969"/>
      <c r="R61" s="969"/>
    </row>
    <row r="62" spans="1:18">
      <c r="A62" s="1307" t="s">
        <v>409</v>
      </c>
      <c r="B62" s="1308"/>
      <c r="C62" s="1251">
        <f>SUM(C8:C61)</f>
        <v>0</v>
      </c>
      <c r="D62" s="1251">
        <f t="shared" ref="D62" si="0">SUM(D8:D61)</f>
        <v>0</v>
      </c>
      <c r="E62" s="1251">
        <f>SUM(E8:E61)</f>
        <v>0</v>
      </c>
      <c r="F62" s="1251">
        <f>SUM(F8:F61)</f>
        <v>0</v>
      </c>
      <c r="G62" s="1251"/>
      <c r="H62" s="1251">
        <f t="shared" ref="H62:R62" si="1">SUM(H8:H61)</f>
        <v>0</v>
      </c>
      <c r="I62" s="1251">
        <f t="shared" si="1"/>
        <v>0</v>
      </c>
      <c r="J62" s="1251">
        <f t="shared" si="1"/>
        <v>0</v>
      </c>
      <c r="K62" s="1251">
        <f t="shared" si="1"/>
        <v>0</v>
      </c>
      <c r="L62" s="1251">
        <f t="shared" si="1"/>
        <v>0</v>
      </c>
      <c r="M62" s="1251">
        <f t="shared" si="1"/>
        <v>0</v>
      </c>
      <c r="N62" s="973">
        <f t="shared" si="1"/>
        <v>0</v>
      </c>
      <c r="O62" s="973">
        <f t="shared" si="1"/>
        <v>0</v>
      </c>
      <c r="P62" s="973">
        <f t="shared" si="1"/>
        <v>0</v>
      </c>
      <c r="Q62" s="973">
        <f t="shared" si="1"/>
        <v>0</v>
      </c>
      <c r="R62" s="971">
        <f t="shared" si="1"/>
        <v>0</v>
      </c>
    </row>
    <row r="63" spans="1:18">
      <c r="A63" s="1307" t="s">
        <v>410</v>
      </c>
      <c r="B63" s="1308"/>
      <c r="C63" s="1167">
        <v>0</v>
      </c>
      <c r="D63" s="1168">
        <v>0</v>
      </c>
      <c r="E63" s="1169">
        <v>0</v>
      </c>
      <c r="F63" s="1170">
        <v>0</v>
      </c>
      <c r="G63" s="1171"/>
      <c r="H63" s="1172">
        <v>0</v>
      </c>
      <c r="I63" s="1172">
        <v>0</v>
      </c>
      <c r="J63" s="1172">
        <v>0</v>
      </c>
      <c r="K63" s="1172">
        <v>0</v>
      </c>
      <c r="L63" s="1172">
        <v>0</v>
      </c>
      <c r="M63" s="973"/>
      <c r="N63" s="973"/>
      <c r="O63" s="973"/>
      <c r="P63" s="973"/>
      <c r="Q63" s="973"/>
      <c r="R63" s="971"/>
    </row>
    <row r="64" spans="1:18" s="974" customFormat="1"/>
    <row r="66" spans="1:18">
      <c r="A66" s="936" t="s">
        <v>411</v>
      </c>
    </row>
    <row r="67" spans="1:18" ht="20.45" customHeight="1">
      <c r="A67" s="1331" t="s">
        <v>401</v>
      </c>
      <c r="B67" s="1333" t="s">
        <v>402</v>
      </c>
      <c r="C67" s="1331" t="s">
        <v>412</v>
      </c>
      <c r="D67" s="1335"/>
      <c r="E67" s="1335" t="s">
        <v>413</v>
      </c>
      <c r="F67" s="1337"/>
      <c r="G67" s="1324" t="s">
        <v>414</v>
      </c>
      <c r="H67" s="1325"/>
      <c r="I67" s="1326"/>
      <c r="J67" s="1326"/>
      <c r="K67" s="1326"/>
      <c r="L67" s="1326"/>
      <c r="M67" s="1326"/>
      <c r="N67" s="1326"/>
      <c r="O67" s="1326"/>
      <c r="P67" s="1326"/>
      <c r="Q67" s="1326"/>
      <c r="R67" s="1326"/>
    </row>
    <row r="68" spans="1:18" ht="22.15" customHeight="1">
      <c r="A68" s="1332"/>
      <c r="B68" s="1334"/>
      <c r="C68" s="1332"/>
      <c r="D68" s="1336"/>
      <c r="E68" s="1336"/>
      <c r="F68" s="1334"/>
      <c r="G68" s="931">
        <v>2014</v>
      </c>
      <c r="H68" s="932">
        <v>2015</v>
      </c>
      <c r="I68" s="932">
        <v>2016</v>
      </c>
      <c r="J68" s="932">
        <v>2017</v>
      </c>
      <c r="K68" s="932">
        <v>2018</v>
      </c>
      <c r="L68" s="934">
        <v>2019</v>
      </c>
      <c r="M68" s="934">
        <v>2020</v>
      </c>
      <c r="N68" s="934">
        <v>2021</v>
      </c>
      <c r="O68" s="934">
        <v>2022</v>
      </c>
      <c r="P68" s="934">
        <v>2023</v>
      </c>
      <c r="Q68" s="934">
        <v>2024</v>
      </c>
      <c r="R68" s="933" t="s">
        <v>251</v>
      </c>
    </row>
    <row r="69" spans="1:18" s="941" customFormat="1">
      <c r="A69" s="1252"/>
      <c r="B69" s="1253"/>
      <c r="C69" s="1327">
        <v>0</v>
      </c>
      <c r="D69" s="1328"/>
      <c r="E69" s="1329"/>
      <c r="F69" s="1330"/>
      <c r="G69" s="1254">
        <v>0</v>
      </c>
      <c r="H69" s="1256">
        <v>0</v>
      </c>
      <c r="I69" s="1258">
        <v>0</v>
      </c>
      <c r="J69" s="1258">
        <v>0</v>
      </c>
      <c r="K69" s="1258">
        <v>0</v>
      </c>
      <c r="L69" s="1258">
        <v>0</v>
      </c>
      <c r="M69" s="1259">
        <v>0</v>
      </c>
      <c r="N69" s="975"/>
      <c r="O69" s="975"/>
      <c r="P69" s="975"/>
      <c r="Q69" s="975"/>
      <c r="R69" s="939"/>
    </row>
    <row r="70" spans="1:18">
      <c r="A70" s="1260"/>
      <c r="B70" s="1261"/>
      <c r="C70" s="1320">
        <v>0</v>
      </c>
      <c r="D70" s="1321"/>
      <c r="E70" s="1322"/>
      <c r="F70" s="1323"/>
      <c r="G70" s="1262">
        <v>0</v>
      </c>
      <c r="H70" s="1264">
        <v>0</v>
      </c>
      <c r="I70" s="1266">
        <v>0</v>
      </c>
      <c r="J70" s="1266">
        <v>0</v>
      </c>
      <c r="K70" s="1266">
        <v>0</v>
      </c>
      <c r="L70" s="1266">
        <v>0</v>
      </c>
      <c r="M70" s="1267">
        <v>0</v>
      </c>
      <c r="N70" s="944"/>
      <c r="O70" s="944"/>
      <c r="P70" s="944"/>
      <c r="Q70" s="944"/>
      <c r="R70" s="946"/>
    </row>
    <row r="71" spans="1:18">
      <c r="A71" s="1260"/>
      <c r="B71" s="1261"/>
      <c r="C71" s="1320">
        <v>0</v>
      </c>
      <c r="D71" s="1321"/>
      <c r="E71" s="1322"/>
      <c r="F71" s="1323"/>
      <c r="G71" s="1262">
        <v>0</v>
      </c>
      <c r="H71" s="1264">
        <v>0</v>
      </c>
      <c r="I71" s="1266">
        <v>0</v>
      </c>
      <c r="J71" s="1266">
        <v>0</v>
      </c>
      <c r="K71" s="1266">
        <v>0</v>
      </c>
      <c r="L71" s="1266">
        <v>0</v>
      </c>
      <c r="M71" s="1267">
        <v>0</v>
      </c>
      <c r="N71" s="944"/>
      <c r="O71" s="944"/>
      <c r="P71" s="944"/>
      <c r="Q71" s="944"/>
      <c r="R71" s="946"/>
    </row>
    <row r="72" spans="1:18">
      <c r="A72" s="1260"/>
      <c r="B72" s="1261"/>
      <c r="C72" s="1320">
        <v>0</v>
      </c>
      <c r="D72" s="1321"/>
      <c r="E72" s="1322"/>
      <c r="F72" s="1323"/>
      <c r="G72" s="1262">
        <v>0</v>
      </c>
      <c r="H72" s="1264">
        <v>0</v>
      </c>
      <c r="I72" s="1266">
        <v>0</v>
      </c>
      <c r="J72" s="1266">
        <v>0</v>
      </c>
      <c r="K72" s="1266">
        <v>0</v>
      </c>
      <c r="L72" s="1266">
        <v>0</v>
      </c>
      <c r="M72" s="1267">
        <v>0</v>
      </c>
      <c r="N72" s="944"/>
      <c r="O72" s="944"/>
      <c r="P72" s="944"/>
      <c r="Q72" s="944"/>
      <c r="R72" s="946"/>
    </row>
    <row r="73" spans="1:18">
      <c r="A73" s="942"/>
      <c r="B73" s="943"/>
      <c r="C73" s="1312"/>
      <c r="D73" s="1313"/>
      <c r="E73" s="1314"/>
      <c r="F73" s="1315"/>
      <c r="G73" s="951"/>
      <c r="H73" s="949"/>
      <c r="I73" s="952"/>
      <c r="J73" s="952"/>
      <c r="K73" s="952"/>
      <c r="L73" s="952"/>
      <c r="M73" s="944"/>
      <c r="N73" s="944"/>
      <c r="O73" s="944"/>
      <c r="P73" s="944"/>
      <c r="Q73" s="944"/>
      <c r="R73" s="946"/>
    </row>
    <row r="74" spans="1:18">
      <c r="A74" s="942"/>
      <c r="B74" s="943"/>
      <c r="C74" s="1312"/>
      <c r="D74" s="1313"/>
      <c r="E74" s="1314"/>
      <c r="F74" s="1315"/>
      <c r="G74" s="951"/>
      <c r="H74" s="949"/>
      <c r="I74" s="952"/>
      <c r="J74" s="952"/>
      <c r="K74" s="952"/>
      <c r="L74" s="952"/>
      <c r="M74" s="945"/>
      <c r="N74" s="945"/>
      <c r="O74" s="945"/>
      <c r="P74" s="945"/>
      <c r="Q74" s="945"/>
      <c r="R74" s="946"/>
    </row>
    <row r="75" spans="1:18" ht="12.6" customHeight="1">
      <c r="A75" s="953"/>
      <c r="B75" s="976"/>
      <c r="C75" s="1312"/>
      <c r="D75" s="1313"/>
      <c r="E75" s="1314"/>
      <c r="F75" s="1315"/>
      <c r="G75" s="951"/>
      <c r="H75" s="949"/>
      <c r="I75" s="952"/>
      <c r="J75" s="952"/>
      <c r="K75" s="952"/>
      <c r="L75" s="952"/>
      <c r="M75" s="945"/>
      <c r="N75" s="945"/>
      <c r="O75" s="945"/>
      <c r="P75" s="945"/>
      <c r="Q75" s="945"/>
      <c r="R75" s="946"/>
    </row>
    <row r="76" spans="1:18">
      <c r="A76" s="953"/>
      <c r="B76" s="976"/>
      <c r="C76" s="1312"/>
      <c r="D76" s="1313"/>
      <c r="E76" s="1314"/>
      <c r="F76" s="1315"/>
      <c r="G76" s="951"/>
      <c r="H76" s="949"/>
      <c r="I76" s="952"/>
      <c r="J76" s="952"/>
      <c r="K76" s="952"/>
      <c r="L76" s="952"/>
      <c r="M76" s="945"/>
      <c r="N76" s="945"/>
      <c r="O76" s="945"/>
      <c r="P76" s="945"/>
      <c r="Q76" s="945"/>
      <c r="R76" s="946"/>
    </row>
    <row r="77" spans="1:18">
      <c r="A77" s="953"/>
      <c r="B77" s="976"/>
      <c r="C77" s="1312"/>
      <c r="D77" s="1313"/>
      <c r="E77" s="1314"/>
      <c r="F77" s="1315"/>
      <c r="G77" s="951"/>
      <c r="H77" s="949"/>
      <c r="I77" s="952"/>
      <c r="J77" s="952"/>
      <c r="K77" s="952"/>
      <c r="L77" s="952"/>
      <c r="M77" s="945"/>
      <c r="N77" s="945"/>
      <c r="O77" s="945"/>
      <c r="P77" s="945"/>
      <c r="Q77" s="945"/>
      <c r="R77" s="946"/>
    </row>
    <row r="78" spans="1:18">
      <c r="A78" s="953"/>
      <c r="B78" s="976"/>
      <c r="C78" s="1312"/>
      <c r="D78" s="1313"/>
      <c r="E78" s="1314"/>
      <c r="F78" s="1315"/>
      <c r="G78" s="951"/>
      <c r="H78" s="949"/>
      <c r="I78" s="952"/>
      <c r="J78" s="952"/>
      <c r="K78" s="952"/>
      <c r="L78" s="952"/>
      <c r="M78" s="945"/>
      <c r="N78" s="945"/>
      <c r="O78" s="945"/>
      <c r="P78" s="945"/>
      <c r="Q78" s="945"/>
      <c r="R78" s="946"/>
    </row>
    <row r="79" spans="1:18">
      <c r="A79" s="954"/>
      <c r="B79" s="977"/>
      <c r="C79" s="1312"/>
      <c r="D79" s="1313"/>
      <c r="E79" s="1314"/>
      <c r="F79" s="1315"/>
      <c r="G79" s="959"/>
      <c r="H79" s="956"/>
      <c r="I79" s="960"/>
      <c r="J79" s="960"/>
      <c r="K79" s="960"/>
      <c r="L79" s="960"/>
      <c r="M79" s="961"/>
      <c r="N79" s="961"/>
      <c r="O79" s="961"/>
      <c r="P79" s="961"/>
      <c r="Q79" s="961"/>
      <c r="R79" s="957"/>
    </row>
    <row r="80" spans="1:18" ht="14.45" hidden="1" customHeight="1">
      <c r="A80" s="962"/>
      <c r="B80" s="976"/>
      <c r="C80" s="978"/>
      <c r="D80" s="947"/>
      <c r="E80" s="978"/>
      <c r="F80" s="947"/>
      <c r="G80" s="958"/>
      <c r="H80" s="958"/>
      <c r="I80" s="958"/>
      <c r="J80" s="958"/>
      <c r="K80" s="958"/>
      <c r="L80" s="958"/>
      <c r="M80" s="958"/>
      <c r="N80" s="958"/>
      <c r="O80" s="958"/>
      <c r="P80" s="958"/>
      <c r="Q80" s="958"/>
      <c r="R80" s="958"/>
    </row>
    <row r="81" spans="1:18" ht="14.45" hidden="1" customHeight="1">
      <c r="A81" s="966"/>
      <c r="B81" s="976"/>
      <c r="C81" s="978"/>
      <c r="D81" s="947"/>
      <c r="E81" s="978"/>
      <c r="F81" s="947"/>
      <c r="G81" s="969"/>
      <c r="H81" s="969"/>
      <c r="I81" s="969"/>
      <c r="J81" s="969"/>
      <c r="K81" s="969"/>
      <c r="L81" s="969"/>
      <c r="M81" s="969"/>
      <c r="N81" s="969"/>
      <c r="O81" s="969"/>
      <c r="P81" s="969"/>
      <c r="Q81" s="969"/>
      <c r="R81" s="969"/>
    </row>
    <row r="82" spans="1:18" ht="14.45" hidden="1" customHeight="1">
      <c r="A82" s="966"/>
      <c r="B82" s="976"/>
      <c r="C82" s="978"/>
      <c r="D82" s="947"/>
      <c r="E82" s="978"/>
      <c r="F82" s="947"/>
      <c r="G82" s="969"/>
      <c r="H82" s="969"/>
      <c r="I82" s="969"/>
      <c r="J82" s="969"/>
      <c r="K82" s="969"/>
      <c r="L82" s="969"/>
      <c r="M82" s="969"/>
      <c r="N82" s="969"/>
      <c r="O82" s="969"/>
      <c r="P82" s="969"/>
      <c r="Q82" s="969"/>
      <c r="R82" s="969"/>
    </row>
    <row r="83" spans="1:18" ht="14.45" hidden="1" customHeight="1">
      <c r="A83" s="966"/>
      <c r="B83" s="976"/>
      <c r="C83" s="978"/>
      <c r="D83" s="947"/>
      <c r="E83" s="978"/>
      <c r="F83" s="947"/>
      <c r="G83" s="969"/>
      <c r="H83" s="969"/>
      <c r="I83" s="969"/>
      <c r="J83" s="969"/>
      <c r="K83" s="969"/>
      <c r="L83" s="969"/>
      <c r="M83" s="969"/>
      <c r="N83" s="969"/>
      <c r="O83" s="969"/>
      <c r="P83" s="969"/>
      <c r="Q83" s="969"/>
      <c r="R83" s="969"/>
    </row>
    <row r="84" spans="1:18" ht="14.45" hidden="1" customHeight="1">
      <c r="A84" s="966"/>
      <c r="B84" s="976"/>
      <c r="C84" s="978"/>
      <c r="D84" s="947"/>
      <c r="E84" s="978"/>
      <c r="F84" s="947"/>
      <c r="G84" s="969"/>
      <c r="H84" s="969"/>
      <c r="I84" s="969"/>
      <c r="J84" s="969"/>
      <c r="K84" s="969"/>
      <c r="L84" s="969"/>
      <c r="M84" s="969"/>
      <c r="N84" s="969"/>
      <c r="O84" s="969"/>
      <c r="P84" s="969"/>
      <c r="Q84" s="969"/>
      <c r="R84" s="969"/>
    </row>
    <row r="85" spans="1:18" ht="14.45" hidden="1" customHeight="1">
      <c r="A85" s="966"/>
      <c r="B85" s="976"/>
      <c r="C85" s="978"/>
      <c r="D85" s="947"/>
      <c r="E85" s="978"/>
      <c r="F85" s="947"/>
      <c r="G85" s="969"/>
      <c r="H85" s="969"/>
      <c r="I85" s="969"/>
      <c r="J85" s="969"/>
      <c r="K85" s="969"/>
      <c r="L85" s="969"/>
      <c r="M85" s="969"/>
      <c r="N85" s="969"/>
      <c r="O85" s="969"/>
      <c r="P85" s="969"/>
      <c r="Q85" s="969"/>
      <c r="R85" s="969"/>
    </row>
    <row r="86" spans="1:18" ht="14.45" hidden="1" customHeight="1">
      <c r="A86" s="966"/>
      <c r="B86" s="976"/>
      <c r="C86" s="978"/>
      <c r="D86" s="947"/>
      <c r="E86" s="978"/>
      <c r="F86" s="947"/>
      <c r="G86" s="969"/>
      <c r="H86" s="969"/>
      <c r="I86" s="969"/>
      <c r="J86" s="969"/>
      <c r="K86" s="969"/>
      <c r="L86" s="969"/>
      <c r="M86" s="969"/>
      <c r="N86" s="969"/>
      <c r="O86" s="969"/>
      <c r="P86" s="969"/>
      <c r="Q86" s="969"/>
      <c r="R86" s="969"/>
    </row>
    <row r="87" spans="1:18" ht="14.45" hidden="1" customHeight="1">
      <c r="A87" s="966"/>
      <c r="B87" s="976"/>
      <c r="C87" s="978"/>
      <c r="D87" s="947"/>
      <c r="E87" s="978"/>
      <c r="F87" s="947"/>
      <c r="G87" s="969"/>
      <c r="H87" s="969"/>
      <c r="I87" s="969"/>
      <c r="J87" s="969"/>
      <c r="K87" s="969"/>
      <c r="L87" s="969"/>
      <c r="M87" s="969"/>
      <c r="N87" s="969"/>
      <c r="O87" s="969"/>
      <c r="P87" s="969"/>
      <c r="Q87" s="969"/>
      <c r="R87" s="969"/>
    </row>
    <row r="88" spans="1:18" ht="14.45" hidden="1" customHeight="1">
      <c r="A88" s="966"/>
      <c r="B88" s="976"/>
      <c r="C88" s="978"/>
      <c r="D88" s="947"/>
      <c r="E88" s="978"/>
      <c r="F88" s="947"/>
      <c r="G88" s="969"/>
      <c r="H88" s="969"/>
      <c r="I88" s="969"/>
      <c r="J88" s="969"/>
      <c r="K88" s="969"/>
      <c r="L88" s="969"/>
      <c r="M88" s="969"/>
      <c r="N88" s="969"/>
      <c r="O88" s="969"/>
      <c r="P88" s="969"/>
      <c r="Q88" s="969"/>
      <c r="R88" s="969"/>
    </row>
    <row r="89" spans="1:18" ht="14.45" hidden="1" customHeight="1">
      <c r="A89" s="966"/>
      <c r="B89" s="976"/>
      <c r="C89" s="978"/>
      <c r="D89" s="947"/>
      <c r="E89" s="978"/>
      <c r="F89" s="947"/>
      <c r="G89" s="969"/>
      <c r="H89" s="969"/>
      <c r="I89" s="969"/>
      <c r="J89" s="969"/>
      <c r="K89" s="969"/>
      <c r="L89" s="969"/>
      <c r="M89" s="969"/>
      <c r="N89" s="969"/>
      <c r="O89" s="969"/>
      <c r="P89" s="969"/>
      <c r="Q89" s="969"/>
      <c r="R89" s="969"/>
    </row>
    <row r="90" spans="1:18" ht="14.45" hidden="1" customHeight="1">
      <c r="A90" s="966"/>
      <c r="B90" s="976"/>
      <c r="C90" s="978"/>
      <c r="D90" s="947"/>
      <c r="E90" s="978"/>
      <c r="F90" s="947"/>
      <c r="G90" s="969"/>
      <c r="H90" s="969"/>
      <c r="I90" s="969"/>
      <c r="J90" s="969"/>
      <c r="K90" s="969"/>
      <c r="L90" s="969"/>
      <c r="M90" s="969"/>
      <c r="N90" s="969"/>
      <c r="O90" s="969"/>
      <c r="P90" s="969"/>
      <c r="Q90" s="969"/>
      <c r="R90" s="969"/>
    </row>
    <row r="91" spans="1:18" ht="14.45" hidden="1" customHeight="1">
      <c r="A91" s="966"/>
      <c r="B91" s="976"/>
      <c r="C91" s="978"/>
      <c r="D91" s="947"/>
      <c r="E91" s="978"/>
      <c r="F91" s="947"/>
      <c r="G91" s="969"/>
      <c r="H91" s="969"/>
      <c r="I91" s="969"/>
      <c r="J91" s="969"/>
      <c r="K91" s="969"/>
      <c r="L91" s="969"/>
      <c r="M91" s="969"/>
      <c r="N91" s="969"/>
      <c r="O91" s="969"/>
      <c r="P91" s="969"/>
      <c r="Q91" s="969"/>
      <c r="R91" s="969"/>
    </row>
    <row r="92" spans="1:18" ht="14.45" hidden="1" customHeight="1">
      <c r="A92" s="966"/>
      <c r="B92" s="976"/>
      <c r="C92" s="978"/>
      <c r="D92" s="947"/>
      <c r="E92" s="978"/>
      <c r="F92" s="947"/>
      <c r="G92" s="969"/>
      <c r="H92" s="969"/>
      <c r="I92" s="969"/>
      <c r="J92" s="969"/>
      <c r="K92" s="969"/>
      <c r="L92" s="969"/>
      <c r="M92" s="969"/>
      <c r="N92" s="969"/>
      <c r="O92" s="969"/>
      <c r="P92" s="969"/>
      <c r="Q92" s="969"/>
      <c r="R92" s="969"/>
    </row>
    <row r="93" spans="1:18" ht="14.45" hidden="1" customHeight="1">
      <c r="A93" s="966"/>
      <c r="B93" s="976"/>
      <c r="C93" s="978"/>
      <c r="D93" s="947"/>
      <c r="E93" s="978"/>
      <c r="F93" s="947"/>
      <c r="G93" s="969"/>
      <c r="H93" s="969"/>
      <c r="I93" s="969"/>
      <c r="J93" s="969"/>
      <c r="K93" s="969"/>
      <c r="L93" s="969"/>
      <c r="M93" s="969"/>
      <c r="N93" s="969"/>
      <c r="O93" s="969"/>
      <c r="P93" s="969"/>
      <c r="Q93" s="969"/>
      <c r="R93" s="969"/>
    </row>
    <row r="94" spans="1:18" ht="14.45" hidden="1" customHeight="1">
      <c r="A94" s="966"/>
      <c r="B94" s="976"/>
      <c r="C94" s="978"/>
      <c r="D94" s="947"/>
      <c r="E94" s="978"/>
      <c r="F94" s="947"/>
      <c r="G94" s="969"/>
      <c r="H94" s="969"/>
      <c r="I94" s="969"/>
      <c r="J94" s="969"/>
      <c r="K94" s="969"/>
      <c r="L94" s="969"/>
      <c r="M94" s="969"/>
      <c r="N94" s="969"/>
      <c r="O94" s="969"/>
      <c r="P94" s="969"/>
      <c r="Q94" s="969"/>
      <c r="R94" s="969"/>
    </row>
    <row r="95" spans="1:18" ht="14.45" hidden="1" customHeight="1">
      <c r="A95" s="966"/>
      <c r="B95" s="976"/>
      <c r="C95" s="978"/>
      <c r="D95" s="947"/>
      <c r="E95" s="978"/>
      <c r="F95" s="947"/>
      <c r="G95" s="969"/>
      <c r="H95" s="969"/>
      <c r="I95" s="969"/>
      <c r="J95" s="969"/>
      <c r="K95" s="969"/>
      <c r="L95" s="969"/>
      <c r="M95" s="969"/>
      <c r="N95" s="969"/>
      <c r="O95" s="969"/>
      <c r="P95" s="969"/>
      <c r="Q95" s="969"/>
      <c r="R95" s="969"/>
    </row>
    <row r="96" spans="1:18" ht="14.45" hidden="1" customHeight="1">
      <c r="A96" s="966"/>
      <c r="B96" s="976"/>
      <c r="C96" s="978"/>
      <c r="D96" s="947"/>
      <c r="E96" s="978"/>
      <c r="F96" s="947"/>
      <c r="G96" s="969"/>
      <c r="H96" s="969"/>
      <c r="I96" s="969"/>
      <c r="J96" s="969"/>
      <c r="K96" s="969"/>
      <c r="L96" s="969"/>
      <c r="M96" s="969"/>
      <c r="N96" s="969"/>
      <c r="O96" s="969"/>
      <c r="P96" s="969"/>
      <c r="Q96" s="969"/>
      <c r="R96" s="969"/>
    </row>
    <row r="97" spans="1:18" ht="14.45" hidden="1" customHeight="1">
      <c r="A97" s="966"/>
      <c r="B97" s="976"/>
      <c r="C97" s="978"/>
      <c r="D97" s="947"/>
      <c r="E97" s="978"/>
      <c r="F97" s="947"/>
      <c r="G97" s="969"/>
      <c r="H97" s="969"/>
      <c r="I97" s="969"/>
      <c r="J97" s="969"/>
      <c r="K97" s="969"/>
      <c r="L97" s="969"/>
      <c r="M97" s="969"/>
      <c r="N97" s="969"/>
      <c r="O97" s="969"/>
      <c r="P97" s="969"/>
      <c r="Q97" s="969"/>
      <c r="R97" s="969"/>
    </row>
    <row r="98" spans="1:18" ht="14.45" hidden="1" customHeight="1">
      <c r="A98" s="966"/>
      <c r="B98" s="976"/>
      <c r="C98" s="978"/>
      <c r="D98" s="947"/>
      <c r="E98" s="978"/>
      <c r="F98" s="947"/>
      <c r="G98" s="969"/>
      <c r="H98" s="969"/>
      <c r="I98" s="969"/>
      <c r="J98" s="969"/>
      <c r="K98" s="969"/>
      <c r="L98" s="969"/>
      <c r="M98" s="969"/>
      <c r="N98" s="969"/>
      <c r="O98" s="969"/>
      <c r="P98" s="969"/>
      <c r="Q98" s="969"/>
      <c r="R98" s="969"/>
    </row>
    <row r="99" spans="1:18" ht="14.45" hidden="1" customHeight="1">
      <c r="A99" s="966"/>
      <c r="B99" s="976"/>
      <c r="C99" s="978"/>
      <c r="D99" s="947"/>
      <c r="E99" s="978"/>
      <c r="F99" s="947"/>
      <c r="G99" s="969"/>
      <c r="H99" s="969"/>
      <c r="I99" s="969"/>
      <c r="J99" s="969"/>
      <c r="K99" s="969"/>
      <c r="L99" s="969"/>
      <c r="M99" s="969"/>
      <c r="N99" s="969"/>
      <c r="O99" s="969"/>
      <c r="P99" s="969"/>
      <c r="Q99" s="969"/>
      <c r="R99" s="969"/>
    </row>
    <row r="100" spans="1:18" ht="14.45" hidden="1" customHeight="1">
      <c r="A100" s="966"/>
      <c r="B100" s="976"/>
      <c r="C100" s="978"/>
      <c r="D100" s="947"/>
      <c r="E100" s="978"/>
      <c r="F100" s="947"/>
      <c r="G100" s="969"/>
      <c r="H100" s="969"/>
      <c r="I100" s="969"/>
      <c r="J100" s="969"/>
      <c r="K100" s="969"/>
      <c r="L100" s="969"/>
      <c r="M100" s="969"/>
      <c r="N100" s="969"/>
      <c r="O100" s="969"/>
      <c r="P100" s="969"/>
      <c r="Q100" s="969"/>
      <c r="R100" s="969"/>
    </row>
    <row r="101" spans="1:18" ht="14.45" hidden="1" customHeight="1">
      <c r="A101" s="966"/>
      <c r="B101" s="976"/>
      <c r="C101" s="978"/>
      <c r="D101" s="947"/>
      <c r="E101" s="978"/>
      <c r="F101" s="947"/>
      <c r="G101" s="969"/>
      <c r="H101" s="969"/>
      <c r="I101" s="969"/>
      <c r="J101" s="969"/>
      <c r="K101" s="969"/>
      <c r="L101" s="969"/>
      <c r="M101" s="969"/>
      <c r="N101" s="969"/>
      <c r="O101" s="969"/>
      <c r="P101" s="969"/>
      <c r="Q101" s="969"/>
      <c r="R101" s="969"/>
    </row>
    <row r="102" spans="1:18" ht="14.45" hidden="1" customHeight="1">
      <c r="A102" s="966"/>
      <c r="B102" s="976"/>
      <c r="C102" s="978"/>
      <c r="D102" s="947"/>
      <c r="E102" s="978"/>
      <c r="F102" s="947"/>
      <c r="G102" s="969"/>
      <c r="H102" s="969"/>
      <c r="I102" s="969"/>
      <c r="J102" s="969"/>
      <c r="K102" s="969"/>
      <c r="L102" s="969"/>
      <c r="M102" s="969"/>
      <c r="N102" s="969"/>
      <c r="O102" s="969"/>
      <c r="P102" s="969"/>
      <c r="Q102" s="969"/>
      <c r="R102" s="969"/>
    </row>
    <row r="103" spans="1:18" ht="14.45" hidden="1" customHeight="1">
      <c r="A103" s="966"/>
      <c r="B103" s="976"/>
      <c r="C103" s="978"/>
      <c r="D103" s="947"/>
      <c r="E103" s="978"/>
      <c r="F103" s="947"/>
      <c r="G103" s="969"/>
      <c r="H103" s="969"/>
      <c r="I103" s="969"/>
      <c r="J103" s="969"/>
      <c r="K103" s="969"/>
      <c r="L103" s="969"/>
      <c r="M103" s="969"/>
      <c r="N103" s="969"/>
      <c r="O103" s="969"/>
      <c r="P103" s="969"/>
      <c r="Q103" s="969"/>
      <c r="R103" s="969"/>
    </row>
    <row r="104" spans="1:18" ht="14.45" hidden="1" customHeight="1">
      <c r="A104" s="966"/>
      <c r="B104" s="976"/>
      <c r="C104" s="978"/>
      <c r="D104" s="947"/>
      <c r="E104" s="978"/>
      <c r="F104" s="947"/>
      <c r="G104" s="969"/>
      <c r="H104" s="969"/>
      <c r="I104" s="969"/>
      <c r="J104" s="969"/>
      <c r="K104" s="969"/>
      <c r="L104" s="969"/>
      <c r="M104" s="969"/>
      <c r="N104" s="969"/>
      <c r="O104" s="969"/>
      <c r="P104" s="969"/>
      <c r="Q104" s="969"/>
      <c r="R104" s="969"/>
    </row>
    <row r="105" spans="1:18" ht="14.45" hidden="1" customHeight="1">
      <c r="A105" s="966"/>
      <c r="B105" s="976"/>
      <c r="C105" s="978"/>
      <c r="D105" s="947"/>
      <c r="E105" s="978"/>
      <c r="F105" s="947"/>
      <c r="G105" s="969"/>
      <c r="H105" s="969"/>
      <c r="I105" s="969"/>
      <c r="J105" s="969"/>
      <c r="K105" s="969"/>
      <c r="L105" s="969"/>
      <c r="M105" s="969"/>
      <c r="N105" s="969"/>
      <c r="O105" s="969"/>
      <c r="P105" s="969"/>
      <c r="Q105" s="969"/>
      <c r="R105" s="969"/>
    </row>
    <row r="106" spans="1:18" ht="14.45" hidden="1" customHeight="1">
      <c r="A106" s="966"/>
      <c r="B106" s="976"/>
      <c r="C106" s="978"/>
      <c r="D106" s="947"/>
      <c r="E106" s="978"/>
      <c r="F106" s="947"/>
      <c r="G106" s="969"/>
      <c r="H106" s="969"/>
      <c r="I106" s="969"/>
      <c r="J106" s="969"/>
      <c r="K106" s="969"/>
      <c r="L106" s="969"/>
      <c r="M106" s="969"/>
      <c r="N106" s="969"/>
      <c r="O106" s="969"/>
      <c r="P106" s="969"/>
      <c r="Q106" s="969"/>
      <c r="R106" s="969"/>
    </row>
    <row r="107" spans="1:18" ht="14.45" hidden="1" customHeight="1">
      <c r="A107" s="966"/>
      <c r="B107" s="976"/>
      <c r="C107" s="978"/>
      <c r="D107" s="947"/>
      <c r="E107" s="978"/>
      <c r="F107" s="947"/>
      <c r="G107" s="969"/>
      <c r="H107" s="969"/>
      <c r="I107" s="969"/>
      <c r="J107" s="969"/>
      <c r="K107" s="969"/>
      <c r="L107" s="969"/>
      <c r="M107" s="969"/>
      <c r="N107" s="969"/>
      <c r="O107" s="969"/>
      <c r="P107" s="969"/>
      <c r="Q107" s="969"/>
      <c r="R107" s="969"/>
    </row>
    <row r="108" spans="1:18" ht="14.45" hidden="1" customHeight="1">
      <c r="A108" s="966"/>
      <c r="B108" s="976"/>
      <c r="C108" s="978"/>
      <c r="D108" s="947"/>
      <c r="E108" s="978"/>
      <c r="F108" s="947"/>
      <c r="G108" s="969"/>
      <c r="H108" s="969"/>
      <c r="I108" s="969"/>
      <c r="J108" s="969"/>
      <c r="K108" s="969"/>
      <c r="L108" s="969"/>
      <c r="M108" s="969"/>
      <c r="N108" s="969"/>
      <c r="O108" s="969"/>
      <c r="P108" s="969"/>
      <c r="Q108" s="969"/>
      <c r="R108" s="969"/>
    </row>
    <row r="109" spans="1:18" ht="14.45" hidden="1" customHeight="1">
      <c r="A109" s="966"/>
      <c r="B109" s="976"/>
      <c r="C109" s="978"/>
      <c r="D109" s="947"/>
      <c r="E109" s="978"/>
      <c r="F109" s="947"/>
      <c r="G109" s="969"/>
      <c r="H109" s="969"/>
      <c r="I109" s="969"/>
      <c r="J109" s="969"/>
      <c r="K109" s="969"/>
      <c r="L109" s="969"/>
      <c r="M109" s="969"/>
      <c r="N109" s="969"/>
      <c r="O109" s="969"/>
      <c r="P109" s="969"/>
      <c r="Q109" s="969"/>
      <c r="R109" s="969"/>
    </row>
    <row r="110" spans="1:18" ht="14.45" hidden="1" customHeight="1">
      <c r="A110" s="966"/>
      <c r="B110" s="976"/>
      <c r="C110" s="978"/>
      <c r="D110" s="947"/>
      <c r="E110" s="978"/>
      <c r="F110" s="947"/>
      <c r="G110" s="969"/>
      <c r="H110" s="969"/>
      <c r="I110" s="969"/>
      <c r="J110" s="969"/>
      <c r="K110" s="969"/>
      <c r="L110" s="969"/>
      <c r="M110" s="969"/>
      <c r="N110" s="969"/>
      <c r="O110" s="969"/>
      <c r="P110" s="969"/>
      <c r="Q110" s="969"/>
      <c r="R110" s="969"/>
    </row>
    <row r="111" spans="1:18" ht="14.45" hidden="1" customHeight="1">
      <c r="A111" s="966"/>
      <c r="B111" s="976"/>
      <c r="C111" s="978"/>
      <c r="D111" s="947"/>
      <c r="E111" s="978"/>
      <c r="F111" s="947"/>
      <c r="G111" s="969"/>
      <c r="H111" s="969"/>
      <c r="I111" s="969"/>
      <c r="J111" s="969"/>
      <c r="K111" s="969"/>
      <c r="L111" s="969"/>
      <c r="M111" s="969"/>
      <c r="N111" s="969"/>
      <c r="O111" s="969"/>
      <c r="P111" s="969"/>
      <c r="Q111" s="969"/>
      <c r="R111" s="969"/>
    </row>
    <row r="112" spans="1:18" ht="14.45" hidden="1" customHeight="1">
      <c r="A112" s="966"/>
      <c r="B112" s="976"/>
      <c r="C112" s="978"/>
      <c r="D112" s="947"/>
      <c r="E112" s="978"/>
      <c r="F112" s="947"/>
      <c r="G112" s="969"/>
      <c r="H112" s="969"/>
      <c r="I112" s="969"/>
      <c r="J112" s="969"/>
      <c r="K112" s="969"/>
      <c r="L112" s="969"/>
      <c r="M112" s="969"/>
      <c r="N112" s="969"/>
      <c r="O112" s="969"/>
      <c r="P112" s="969"/>
      <c r="Q112" s="969"/>
      <c r="R112" s="969"/>
    </row>
    <row r="113" spans="1:18" ht="14.45" hidden="1" customHeight="1">
      <c r="A113" s="966"/>
      <c r="B113" s="976"/>
      <c r="C113" s="978"/>
      <c r="D113" s="947"/>
      <c r="E113" s="978"/>
      <c r="F113" s="947"/>
      <c r="G113" s="969"/>
      <c r="H113" s="969"/>
      <c r="I113" s="969"/>
      <c r="J113" s="969"/>
      <c r="K113" s="969"/>
      <c r="L113" s="969"/>
      <c r="M113" s="969"/>
      <c r="N113" s="969"/>
      <c r="O113" s="969"/>
      <c r="P113" s="969"/>
      <c r="Q113" s="969"/>
      <c r="R113" s="969"/>
    </row>
    <row r="114" spans="1:18" ht="14.45" hidden="1" customHeight="1">
      <c r="A114" s="966"/>
      <c r="B114" s="976"/>
      <c r="C114" s="978"/>
      <c r="D114" s="947"/>
      <c r="E114" s="978"/>
      <c r="F114" s="947"/>
      <c r="G114" s="969"/>
      <c r="H114" s="969"/>
      <c r="I114" s="969"/>
      <c r="J114" s="969"/>
      <c r="K114" s="969"/>
      <c r="L114" s="969"/>
      <c r="M114" s="969"/>
      <c r="N114" s="969"/>
      <c r="O114" s="969"/>
      <c r="P114" s="969"/>
      <c r="Q114" s="969"/>
      <c r="R114" s="969"/>
    </row>
    <row r="115" spans="1:18" ht="14.45" hidden="1" customHeight="1">
      <c r="A115" s="966"/>
      <c r="B115" s="976"/>
      <c r="C115" s="978"/>
      <c r="D115" s="947"/>
      <c r="E115" s="978"/>
      <c r="F115" s="947"/>
      <c r="G115" s="969"/>
      <c r="H115" s="969"/>
      <c r="I115" s="969"/>
      <c r="J115" s="969"/>
      <c r="K115" s="969"/>
      <c r="L115" s="969"/>
      <c r="M115" s="969"/>
      <c r="N115" s="969"/>
      <c r="O115" s="969"/>
      <c r="P115" s="969"/>
      <c r="Q115" s="969"/>
      <c r="R115" s="969"/>
    </row>
    <row r="116" spans="1:18" ht="14.45" hidden="1" customHeight="1">
      <c r="A116" s="966"/>
      <c r="B116" s="976"/>
      <c r="C116" s="978"/>
      <c r="D116" s="947"/>
      <c r="E116" s="978"/>
      <c r="F116" s="947"/>
      <c r="G116" s="969"/>
      <c r="H116" s="969"/>
      <c r="I116" s="969"/>
      <c r="J116" s="969"/>
      <c r="K116" s="969"/>
      <c r="L116" s="969"/>
      <c r="M116" s="969"/>
      <c r="N116" s="969"/>
      <c r="O116" s="969"/>
      <c r="P116" s="969"/>
      <c r="Q116" s="969"/>
      <c r="R116" s="969"/>
    </row>
    <row r="117" spans="1:18" ht="14.45" hidden="1" customHeight="1">
      <c r="A117" s="966"/>
      <c r="B117" s="976"/>
      <c r="C117" s="978"/>
      <c r="D117" s="947"/>
      <c r="E117" s="978"/>
      <c r="F117" s="947"/>
      <c r="G117" s="969"/>
      <c r="H117" s="969"/>
      <c r="I117" s="969"/>
      <c r="J117" s="969"/>
      <c r="K117" s="969"/>
      <c r="L117" s="969"/>
      <c r="M117" s="969"/>
      <c r="N117" s="969"/>
      <c r="O117" s="969"/>
      <c r="P117" s="969"/>
      <c r="Q117" s="969"/>
      <c r="R117" s="969"/>
    </row>
    <row r="118" spans="1:18" ht="14.45" hidden="1" customHeight="1">
      <c r="A118" s="966"/>
      <c r="B118" s="976"/>
      <c r="C118" s="978"/>
      <c r="D118" s="947"/>
      <c r="E118" s="978"/>
      <c r="F118" s="947"/>
      <c r="G118" s="969"/>
      <c r="H118" s="969"/>
      <c r="I118" s="969"/>
      <c r="J118" s="969"/>
      <c r="K118" s="969"/>
      <c r="L118" s="969"/>
      <c r="M118" s="969"/>
      <c r="N118" s="969"/>
      <c r="O118" s="969"/>
      <c r="P118" s="969"/>
      <c r="Q118" s="969"/>
      <c r="R118" s="969"/>
    </row>
    <row r="119" spans="1:18" ht="14.45" hidden="1" customHeight="1">
      <c r="A119" s="966"/>
      <c r="B119" s="976"/>
      <c r="C119" s="978"/>
      <c r="D119" s="947"/>
      <c r="E119" s="978"/>
      <c r="F119" s="947"/>
      <c r="G119" s="969"/>
      <c r="H119" s="969"/>
      <c r="I119" s="969"/>
      <c r="J119" s="969"/>
      <c r="K119" s="969"/>
      <c r="L119" s="969"/>
      <c r="M119" s="969"/>
      <c r="N119" s="969"/>
      <c r="O119" s="969"/>
      <c r="P119" s="969"/>
      <c r="Q119" s="969"/>
      <c r="R119" s="969"/>
    </row>
    <row r="120" spans="1:18" ht="14.45" hidden="1" customHeight="1">
      <c r="A120" s="966"/>
      <c r="B120" s="976"/>
      <c r="C120" s="978"/>
      <c r="D120" s="947"/>
      <c r="E120" s="978"/>
      <c r="F120" s="947"/>
      <c r="G120" s="969"/>
      <c r="H120" s="969"/>
      <c r="I120" s="969"/>
      <c r="J120" s="969"/>
      <c r="K120" s="969"/>
      <c r="L120" s="969"/>
      <c r="M120" s="969"/>
      <c r="N120" s="969"/>
      <c r="O120" s="969"/>
      <c r="P120" s="969"/>
      <c r="Q120" s="969"/>
      <c r="R120" s="969"/>
    </row>
    <row r="121" spans="1:18" ht="14.45" hidden="1" customHeight="1">
      <c r="A121" s="966"/>
      <c r="B121" s="976"/>
      <c r="C121" s="978"/>
      <c r="D121" s="947"/>
      <c r="E121" s="978"/>
      <c r="F121" s="947"/>
      <c r="G121" s="969"/>
      <c r="H121" s="969"/>
      <c r="I121" s="969"/>
      <c r="J121" s="969"/>
      <c r="K121" s="969"/>
      <c r="L121" s="969"/>
      <c r="M121" s="969"/>
      <c r="N121" s="969"/>
      <c r="O121" s="969"/>
      <c r="P121" s="969"/>
      <c r="Q121" s="969"/>
      <c r="R121" s="969"/>
    </row>
    <row r="122" spans="1:18" ht="14.45" hidden="1" customHeight="1">
      <c r="A122" s="966"/>
      <c r="B122" s="976"/>
      <c r="C122" s="978"/>
      <c r="D122" s="947"/>
      <c r="E122" s="978"/>
      <c r="F122" s="947"/>
      <c r="G122" s="969"/>
      <c r="H122" s="969"/>
      <c r="I122" s="969"/>
      <c r="J122" s="969"/>
      <c r="K122" s="969"/>
      <c r="L122" s="969"/>
      <c r="M122" s="969"/>
      <c r="N122" s="969"/>
      <c r="O122" s="969"/>
      <c r="P122" s="969"/>
      <c r="Q122" s="969"/>
      <c r="R122" s="969"/>
    </row>
    <row r="123" spans="1:18">
      <c r="A123" s="1307" t="s">
        <v>409</v>
      </c>
      <c r="B123" s="1308"/>
      <c r="C123" s="1316">
        <f>SUM(C69:D122)</f>
        <v>0</v>
      </c>
      <c r="D123" s="1317"/>
      <c r="E123" s="1318">
        <f>SUM(E69:F122)</f>
        <v>0</v>
      </c>
      <c r="F123" s="1319"/>
      <c r="G123" s="979">
        <f>SUM(G69:G79)</f>
        <v>0</v>
      </c>
      <c r="H123" s="972">
        <f t="shared" ref="H123:R123" si="2">SUM(H69:H79)</f>
        <v>0</v>
      </c>
      <c r="I123" s="972">
        <f t="shared" si="2"/>
        <v>0</v>
      </c>
      <c r="J123" s="972">
        <f t="shared" si="2"/>
        <v>0</v>
      </c>
      <c r="K123" s="972">
        <f t="shared" si="2"/>
        <v>0</v>
      </c>
      <c r="L123" s="972">
        <f t="shared" si="2"/>
        <v>0</v>
      </c>
      <c r="M123" s="972">
        <f t="shared" si="2"/>
        <v>0</v>
      </c>
      <c r="N123" s="972">
        <f t="shared" si="2"/>
        <v>0</v>
      </c>
      <c r="O123" s="972">
        <f t="shared" si="2"/>
        <v>0</v>
      </c>
      <c r="P123" s="972">
        <f t="shared" si="2"/>
        <v>0</v>
      </c>
      <c r="Q123" s="972">
        <f t="shared" si="2"/>
        <v>0</v>
      </c>
      <c r="R123" s="971">
        <f t="shared" si="2"/>
        <v>0</v>
      </c>
    </row>
    <row r="124" spans="1:18">
      <c r="A124" s="1307" t="s">
        <v>410</v>
      </c>
      <c r="B124" s="1308"/>
      <c r="C124" s="1309">
        <v>0</v>
      </c>
      <c r="D124" s="1310"/>
      <c r="E124" s="1310">
        <v>0</v>
      </c>
      <c r="F124" s="1311"/>
      <c r="G124" s="1173">
        <v>0</v>
      </c>
      <c r="H124" s="1172">
        <v>0</v>
      </c>
      <c r="I124" s="1172">
        <v>0</v>
      </c>
      <c r="J124" s="1172">
        <v>0</v>
      </c>
      <c r="K124" s="1172">
        <v>0</v>
      </c>
      <c r="L124" s="1172">
        <v>0</v>
      </c>
      <c r="M124" s="1172">
        <v>0</v>
      </c>
      <c r="N124" s="972"/>
      <c r="O124" s="972"/>
      <c r="P124" s="972"/>
      <c r="Q124" s="972"/>
      <c r="R124" s="971"/>
    </row>
    <row r="131" spans="1:18" ht="15">
      <c r="A131" s="980"/>
      <c r="B131" s="980"/>
      <c r="C131" s="980"/>
      <c r="D131" s="980"/>
      <c r="E131" s="980"/>
      <c r="F131" s="981"/>
      <c r="G131" s="981"/>
      <c r="H131" s="982"/>
      <c r="I131" s="981"/>
      <c r="J131" s="981"/>
      <c r="K131" s="983"/>
      <c r="L131" s="984"/>
      <c r="M131" s="984"/>
      <c r="N131" s="984"/>
      <c r="O131" s="984"/>
      <c r="P131" s="984"/>
      <c r="Q131" s="984"/>
      <c r="R131" s="985"/>
    </row>
  </sheetData>
  <mergeCells count="42">
    <mergeCell ref="A1:R1"/>
    <mergeCell ref="A6:A7"/>
    <mergeCell ref="B6:B7"/>
    <mergeCell ref="C6:D6"/>
    <mergeCell ref="E6:F6"/>
    <mergeCell ref="G6:G7"/>
    <mergeCell ref="H6:R6"/>
    <mergeCell ref="C71:D71"/>
    <mergeCell ref="E71:F71"/>
    <mergeCell ref="A62:B62"/>
    <mergeCell ref="A63:B63"/>
    <mergeCell ref="A67:A68"/>
    <mergeCell ref="B67:B68"/>
    <mergeCell ref="C67:D68"/>
    <mergeCell ref="E67:F68"/>
    <mergeCell ref="G67:R67"/>
    <mergeCell ref="C69:D69"/>
    <mergeCell ref="E69:F69"/>
    <mergeCell ref="C70:D70"/>
    <mergeCell ref="E70:F70"/>
    <mergeCell ref="C72:D72"/>
    <mergeCell ref="E72:F72"/>
    <mergeCell ref="C73:D73"/>
    <mergeCell ref="E73:F73"/>
    <mergeCell ref="C74:D74"/>
    <mergeCell ref="E74:F74"/>
    <mergeCell ref="C75:D75"/>
    <mergeCell ref="E75:F75"/>
    <mergeCell ref="C76:D76"/>
    <mergeCell ref="E76:F76"/>
    <mergeCell ref="C77:D77"/>
    <mergeCell ref="E77:F77"/>
    <mergeCell ref="A124:B124"/>
    <mergeCell ref="C124:D124"/>
    <mergeCell ref="E124:F124"/>
    <mergeCell ref="C78:D78"/>
    <mergeCell ref="E78:F78"/>
    <mergeCell ref="C79:D79"/>
    <mergeCell ref="E79:F79"/>
    <mergeCell ref="A123:B123"/>
    <mergeCell ref="C123:D123"/>
    <mergeCell ref="E123:F12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-0.249977111117893"/>
    <pageSetUpPr fitToPage="1"/>
  </sheetPr>
  <dimension ref="B1:L29"/>
  <sheetViews>
    <sheetView showGridLines="0" zoomScale="85" zoomScaleNormal="85" workbookViewId="0">
      <selection activeCell="I16" sqref="I16"/>
    </sheetView>
  </sheetViews>
  <sheetFormatPr defaultColWidth="8.7109375" defaultRowHeight="12.75"/>
  <cols>
    <col min="1" max="1" width="1.42578125" style="630" customWidth="1"/>
    <col min="2" max="2" width="1.5703125" style="630" customWidth="1"/>
    <col min="3" max="3" width="52.85546875" style="630" customWidth="1"/>
    <col min="4" max="9" width="14" style="630" customWidth="1"/>
    <col min="10" max="10" width="2.7109375" style="630" customWidth="1"/>
    <col min="11" max="11" width="14" style="630" customWidth="1"/>
    <col min="12" max="12" width="1.42578125" style="630" customWidth="1"/>
    <col min="13" max="13" width="1.28515625" style="630" customWidth="1"/>
    <col min="14" max="15" width="8.7109375" style="630"/>
    <col min="16" max="16" width="25.42578125" style="630" bestFit="1" customWidth="1"/>
    <col min="17" max="16384" width="8.7109375" style="630"/>
  </cols>
  <sheetData>
    <row r="1" spans="2:12" s="629" customFormat="1">
      <c r="C1" s="630"/>
      <c r="D1" s="631"/>
      <c r="E1" s="631"/>
      <c r="F1" s="631"/>
      <c r="G1" s="631"/>
      <c r="H1" s="631"/>
      <c r="I1" s="631"/>
      <c r="J1" s="631"/>
      <c r="K1" s="631"/>
    </row>
    <row r="2" spans="2:12" s="629" customFormat="1">
      <c r="C2" s="630"/>
      <c r="D2" s="631"/>
      <c r="E2" s="632" t="s">
        <v>156</v>
      </c>
      <c r="F2" s="631"/>
      <c r="G2" s="631"/>
      <c r="H2" s="631"/>
      <c r="I2" s="631"/>
      <c r="J2" s="631"/>
      <c r="K2" s="631"/>
    </row>
    <row r="3" spans="2:12" s="629" customFormat="1" ht="13.5" thickBot="1">
      <c r="C3" s="630"/>
      <c r="D3" s="631"/>
      <c r="E3" s="631"/>
      <c r="F3" s="631"/>
      <c r="G3" s="631"/>
      <c r="H3" s="631"/>
      <c r="I3" s="631"/>
      <c r="J3" s="631"/>
      <c r="K3" s="631"/>
    </row>
    <row r="4" spans="2:12" ht="18.600000000000001" customHeight="1">
      <c r="B4" s="633"/>
      <c r="C4" s="634"/>
      <c r="D4" s="634"/>
      <c r="E4" s="634"/>
      <c r="F4" s="634"/>
      <c r="G4" s="634"/>
      <c r="H4" s="634"/>
      <c r="I4" s="634"/>
      <c r="J4" s="634"/>
      <c r="K4" s="634"/>
      <c r="L4" s="635"/>
    </row>
    <row r="5" spans="2:12" ht="18.600000000000001" customHeight="1">
      <c r="B5" s="636"/>
      <c r="C5" s="637" t="s">
        <v>157</v>
      </c>
      <c r="D5" s="638"/>
      <c r="E5" s="638"/>
      <c r="F5" s="638"/>
      <c r="G5" s="638"/>
      <c r="H5" s="638"/>
      <c r="I5" s="638"/>
      <c r="J5" s="638"/>
      <c r="K5" s="638"/>
      <c r="L5" s="639"/>
    </row>
    <row r="6" spans="2:12" ht="18.600000000000001" customHeight="1">
      <c r="B6" s="636"/>
      <c r="C6" s="638"/>
      <c r="D6" s="674"/>
      <c r="E6" s="675"/>
      <c r="F6" s="676"/>
      <c r="G6" s="676"/>
      <c r="H6" s="676"/>
      <c r="I6" s="676"/>
      <c r="J6" s="677"/>
      <c r="K6" s="674"/>
      <c r="L6" s="639"/>
    </row>
    <row r="7" spans="2:12" ht="18.600000000000001" customHeight="1">
      <c r="B7" s="636"/>
      <c r="C7" s="640" t="s">
        <v>158</v>
      </c>
      <c r="D7" s="641"/>
      <c r="E7" s="641"/>
      <c r="F7" s="641"/>
      <c r="G7" s="641"/>
      <c r="H7" s="641"/>
      <c r="I7" s="641"/>
      <c r="J7" s="641"/>
      <c r="K7" s="680">
        <v>5939476399.4506941</v>
      </c>
      <c r="L7" s="639"/>
    </row>
    <row r="8" spans="2:12" ht="18.600000000000001" customHeight="1">
      <c r="B8" s="642"/>
      <c r="C8" s="640" t="s">
        <v>398</v>
      </c>
      <c r="D8" s="641"/>
      <c r="E8" s="641"/>
      <c r="F8" s="641"/>
      <c r="G8" s="641"/>
      <c r="H8" s="641"/>
      <c r="I8" s="641"/>
      <c r="J8" s="641"/>
      <c r="K8" s="927">
        <v>78900</v>
      </c>
      <c r="L8" s="639"/>
    </row>
    <row r="9" spans="2:12" ht="18.600000000000001" customHeight="1">
      <c r="B9" s="642"/>
      <c r="C9" s="640" t="s">
        <v>159</v>
      </c>
      <c r="D9" s="641"/>
      <c r="E9" s="641"/>
      <c r="F9" s="641"/>
      <c r="G9" s="641"/>
      <c r="H9" s="641"/>
      <c r="I9" s="641"/>
      <c r="J9" s="641"/>
      <c r="K9" s="643">
        <f>K7/K8</f>
        <v>75278.534847283823</v>
      </c>
      <c r="L9" s="639"/>
    </row>
    <row r="10" spans="2:12" ht="18.600000000000001" customHeight="1">
      <c r="B10" s="642"/>
      <c r="C10" s="644"/>
      <c r="D10" s="678"/>
      <c r="E10" s="678"/>
      <c r="F10" s="678"/>
      <c r="G10" s="678"/>
      <c r="H10" s="678"/>
      <c r="I10" s="678"/>
      <c r="J10" s="678"/>
      <c r="K10" s="674"/>
      <c r="L10" s="639"/>
    </row>
    <row r="11" spans="2:12" ht="18.600000000000001" customHeight="1">
      <c r="B11" s="636"/>
      <c r="C11" s="638"/>
      <c r="D11" s="674"/>
      <c r="E11" s="674"/>
      <c r="F11" s="674"/>
      <c r="G11" s="674"/>
      <c r="H11" s="674"/>
      <c r="I11" s="674"/>
      <c r="J11" s="674"/>
      <c r="K11" s="674"/>
      <c r="L11" s="639"/>
    </row>
    <row r="12" spans="2:12" ht="18.600000000000001" customHeight="1">
      <c r="B12" s="636"/>
      <c r="C12" s="637" t="s">
        <v>160</v>
      </c>
      <c r="D12" s="675"/>
      <c r="E12" s="679"/>
      <c r="F12" s="679"/>
      <c r="G12" s="679"/>
      <c r="H12" s="679"/>
      <c r="I12" s="679"/>
      <c r="J12" s="679"/>
      <c r="K12" s="674"/>
      <c r="L12" s="639"/>
    </row>
    <row r="13" spans="2:12" ht="18.600000000000001" customHeight="1">
      <c r="B13" s="636"/>
      <c r="C13" s="638"/>
      <c r="D13" s="674"/>
      <c r="E13" s="674"/>
      <c r="F13" s="674"/>
      <c r="G13" s="674"/>
      <c r="H13" s="674"/>
      <c r="I13" s="674"/>
      <c r="J13" s="674"/>
      <c r="K13" s="674"/>
      <c r="L13" s="639"/>
    </row>
    <row r="14" spans="2:12" ht="18.600000000000001" customHeight="1">
      <c r="B14" s="636"/>
      <c r="C14" s="645" t="s">
        <v>147</v>
      </c>
      <c r="D14" s="646" t="s">
        <v>161</v>
      </c>
      <c r="E14" s="640"/>
      <c r="F14" s="647" t="s">
        <v>58</v>
      </c>
      <c r="G14" s="647"/>
      <c r="H14" s="647"/>
      <c r="I14" s="648"/>
      <c r="J14" s="649"/>
      <c r="K14" s="650" t="s">
        <v>162</v>
      </c>
      <c r="L14" s="639"/>
    </row>
    <row r="15" spans="2:12" ht="18.600000000000001" customHeight="1">
      <c r="B15" s="636"/>
      <c r="C15" s="651" t="str">
        <f>'T1'!A3</f>
        <v>Hungary - TCZ</v>
      </c>
      <c r="D15" s="652" t="s">
        <v>163</v>
      </c>
      <c r="E15" s="652" t="s">
        <v>53</v>
      </c>
      <c r="F15" s="652" t="s">
        <v>54</v>
      </c>
      <c r="G15" s="652" t="s">
        <v>55</v>
      </c>
      <c r="H15" s="652" t="s">
        <v>56</v>
      </c>
      <c r="I15" s="652" t="s">
        <v>57</v>
      </c>
      <c r="J15" s="649"/>
      <c r="K15" s="652" t="s">
        <v>164</v>
      </c>
      <c r="L15" s="639"/>
    </row>
    <row r="16" spans="2:12" ht="18.600000000000001" customHeight="1">
      <c r="B16" s="636"/>
      <c r="C16" s="653" t="s">
        <v>167</v>
      </c>
      <c r="D16" s="654"/>
      <c r="E16" s="655">
        <f>'T1'!K61*1000</f>
        <v>8067687891.6746359</v>
      </c>
      <c r="F16" s="655">
        <f>'T1'!L61*1000</f>
        <v>9330850407.8363895</v>
      </c>
      <c r="G16" s="655">
        <f>'T1'!M61*1000</f>
        <v>11077881051.238447</v>
      </c>
      <c r="H16" s="655">
        <f>'T1'!N61*1000</f>
        <v>12319129570.423374</v>
      </c>
      <c r="I16" s="655">
        <f>'T1'!O61*1000</f>
        <v>12605339014.43952</v>
      </c>
      <c r="J16" s="649"/>
      <c r="K16" s="654"/>
      <c r="L16" s="639"/>
    </row>
    <row r="17" spans="2:12" ht="18.600000000000001" customHeight="1">
      <c r="B17" s="636"/>
      <c r="C17" s="640" t="s">
        <v>168</v>
      </c>
      <c r="D17" s="656">
        <f>K7</f>
        <v>5939476399.4506941</v>
      </c>
      <c r="E17" s="657">
        <f>'T1'!K66*1000</f>
        <v>7491902008.979331</v>
      </c>
      <c r="F17" s="657">
        <f>'T1'!L66*1000</f>
        <v>8505599786.2531919</v>
      </c>
      <c r="G17" s="657">
        <f>'T1'!M66*1000</f>
        <v>9922954895.7497997</v>
      </c>
      <c r="H17" s="657">
        <f>'T1'!N66*1000</f>
        <v>10872364163.935759</v>
      </c>
      <c r="I17" s="657">
        <f>'T1'!O66*1000</f>
        <v>10911935471.423195</v>
      </c>
      <c r="J17" s="649"/>
      <c r="K17" s="658">
        <f>(I17/D17)^(1/5)-1</f>
        <v>0.12935564142946121</v>
      </c>
      <c r="L17" s="639"/>
    </row>
    <row r="18" spans="2:12" ht="18.600000000000001" customHeight="1">
      <c r="B18" s="636"/>
      <c r="C18" s="653" t="s">
        <v>59</v>
      </c>
      <c r="D18" s="654"/>
      <c r="E18" s="659">
        <f>+E17/D17-1</f>
        <v>0.26137415238693618</v>
      </c>
      <c r="F18" s="659">
        <f>+F17/E17-1</f>
        <v>0.1353057976544414</v>
      </c>
      <c r="G18" s="659">
        <f>+G17/F17-1</f>
        <v>0.16663787917547523</v>
      </c>
      <c r="H18" s="659">
        <f>+H17/G17-1</f>
        <v>9.5678079580167275E-2</v>
      </c>
      <c r="I18" s="659">
        <f>+I17/H17-1</f>
        <v>3.6396230746846836E-3</v>
      </c>
      <c r="J18" s="649"/>
      <c r="K18" s="654"/>
      <c r="L18" s="639"/>
    </row>
    <row r="19" spans="2:12" ht="18.600000000000001" customHeight="1">
      <c r="B19" s="636"/>
      <c r="C19" s="653" t="s">
        <v>169</v>
      </c>
      <c r="D19" s="660">
        <f>K8</f>
        <v>78900</v>
      </c>
      <c r="E19" s="655">
        <f>'T1'!K68*1000</f>
        <v>84900</v>
      </c>
      <c r="F19" s="655">
        <f>'T1'!L68*1000</f>
        <v>90100</v>
      </c>
      <c r="G19" s="655">
        <f>'T1'!M68*1000</f>
        <v>98100</v>
      </c>
      <c r="H19" s="655">
        <f>'T1'!N68*1000</f>
        <v>103100</v>
      </c>
      <c r="I19" s="655">
        <f>'T1'!O68*1000</f>
        <v>106700</v>
      </c>
      <c r="J19" s="649"/>
      <c r="K19" s="661">
        <f>(I19/D19)^(1/5)-1</f>
        <v>6.2227359528051363E-2</v>
      </c>
      <c r="L19" s="639"/>
    </row>
    <row r="20" spans="2:12" s="662" customFormat="1" ht="18.600000000000001" customHeight="1">
      <c r="B20" s="663"/>
      <c r="C20" s="653" t="s">
        <v>59</v>
      </c>
      <c r="D20" s="654"/>
      <c r="E20" s="659">
        <f>+E19/D19-1</f>
        <v>7.6045627376425839E-2</v>
      </c>
      <c r="F20" s="659">
        <f>+F19/E19-1</f>
        <v>6.1248527679623077E-2</v>
      </c>
      <c r="G20" s="659">
        <f>+G19/F19-1</f>
        <v>8.8790233074361735E-2</v>
      </c>
      <c r="H20" s="659">
        <f>+H19/G19-1</f>
        <v>5.0968399592252744E-2</v>
      </c>
      <c r="I20" s="659">
        <f>+I19/H19-1</f>
        <v>3.491755577109612E-2</v>
      </c>
      <c r="J20" s="664"/>
      <c r="K20" s="654"/>
      <c r="L20" s="665"/>
    </row>
    <row r="21" spans="2:12" ht="18.600000000000001" customHeight="1">
      <c r="B21" s="636"/>
      <c r="C21" s="640" t="s">
        <v>148</v>
      </c>
      <c r="D21" s="666">
        <f>D17/D19</f>
        <v>75278.534847283823</v>
      </c>
      <c r="E21" s="643">
        <f>IF(E19=0,0,E17/E19)</f>
        <v>88243.839917306614</v>
      </c>
      <c r="F21" s="643">
        <f>IF(F19=0,0,F17/F19)</f>
        <v>94401.773432332877</v>
      </c>
      <c r="G21" s="643">
        <f>IF(G19=0,0,G17/G19)</f>
        <v>101151.42605249542</v>
      </c>
      <c r="H21" s="643">
        <f>IF(H19=0,0,H17/H19)</f>
        <v>105454.55057163685</v>
      </c>
      <c r="I21" s="643">
        <f>IF(I19=0,0,I17/I19)</f>
        <v>102267.43647069536</v>
      </c>
      <c r="J21" s="649"/>
      <c r="K21" s="658">
        <f>(I21/D21)^(1/5)-1</f>
        <v>6.319577564941925E-2</v>
      </c>
      <c r="L21" s="639"/>
    </row>
    <row r="22" spans="2:12" s="662" customFormat="1" ht="18.600000000000001" customHeight="1">
      <c r="B22" s="663"/>
      <c r="C22" s="653" t="s">
        <v>59</v>
      </c>
      <c r="D22" s="654"/>
      <c r="E22" s="659">
        <f>+E21/D21-1</f>
        <v>0.17223110274828368</v>
      </c>
      <c r="F22" s="659">
        <f>+F21/E21-1</f>
        <v>6.9783154504573508E-2</v>
      </c>
      <c r="G22" s="659">
        <f>+G21/F21-1</f>
        <v>7.1499214207036976E-2</v>
      </c>
      <c r="H22" s="659">
        <f>+H21/G21-1</f>
        <v>4.2541412287239622E-2</v>
      </c>
      <c r="I22" s="659">
        <f>+I21/H21-1</f>
        <v>-3.022263224929711E-2</v>
      </c>
      <c r="J22" s="664"/>
      <c r="K22" s="654"/>
      <c r="L22" s="665"/>
    </row>
    <row r="23" spans="2:12" ht="18.600000000000001" customHeight="1">
      <c r="B23" s="636"/>
      <c r="C23" s="653" t="s">
        <v>170</v>
      </c>
      <c r="D23" s="666">
        <f t="shared" ref="D23:I23" si="0">D21/$D$27</f>
        <v>243.62537289609739</v>
      </c>
      <c r="E23" s="643">
        <f t="shared" si="0"/>
        <v>285.58523952745406</v>
      </c>
      <c r="F23" s="643">
        <f t="shared" si="0"/>
        <v>305.51427842162406</v>
      </c>
      <c r="G23" s="643">
        <f t="shared" si="0"/>
        <v>327.35830925780004</v>
      </c>
      <c r="H23" s="643">
        <f t="shared" si="0"/>
        <v>341.2845940575898</v>
      </c>
      <c r="I23" s="643">
        <f t="shared" si="0"/>
        <v>330.97007527903662</v>
      </c>
      <c r="J23" s="649"/>
      <c r="K23" s="658">
        <f>(I23/D23)^(1/5)-1</f>
        <v>6.319577564941925E-2</v>
      </c>
      <c r="L23" s="639"/>
    </row>
    <row r="24" spans="2:12" s="662" customFormat="1" ht="18.600000000000001" customHeight="1">
      <c r="B24" s="663"/>
      <c r="C24" s="653" t="s">
        <v>59</v>
      </c>
      <c r="D24" s="654"/>
      <c r="E24" s="659">
        <f>+E23/D23-1</f>
        <v>0.17223110274828368</v>
      </c>
      <c r="F24" s="659">
        <f>+F23/E23-1</f>
        <v>6.9783154504573508E-2</v>
      </c>
      <c r="G24" s="659">
        <f>+G23/F23-1</f>
        <v>7.1499214207036754E-2</v>
      </c>
      <c r="H24" s="659">
        <f>+H23/G23-1</f>
        <v>4.2541412287239622E-2</v>
      </c>
      <c r="I24" s="659">
        <f>+I23/H23-1</f>
        <v>-3.022263224929711E-2</v>
      </c>
      <c r="J24" s="664"/>
      <c r="K24" s="654"/>
      <c r="L24" s="665"/>
    </row>
    <row r="25" spans="2:12" ht="18.600000000000001" customHeight="1">
      <c r="B25" s="636"/>
      <c r="C25" s="667"/>
      <c r="D25" s="668"/>
      <c r="E25" s="638"/>
      <c r="F25" s="638"/>
      <c r="G25" s="638"/>
      <c r="H25" s="638"/>
      <c r="I25" s="638"/>
      <c r="J25" s="638"/>
      <c r="K25" s="638"/>
      <c r="L25" s="639"/>
    </row>
    <row r="26" spans="2:12" ht="18.600000000000001" customHeight="1">
      <c r="B26" s="636"/>
      <c r="C26" s="669" t="s">
        <v>165</v>
      </c>
      <c r="D26" s="1233" t="s">
        <v>444</v>
      </c>
      <c r="E26" s="638"/>
      <c r="F26" s="638"/>
      <c r="G26" s="638"/>
      <c r="H26" s="638"/>
      <c r="I26" s="638"/>
      <c r="J26" s="638"/>
      <c r="K26" s="638"/>
      <c r="L26" s="639"/>
    </row>
    <row r="27" spans="2:12" ht="18.600000000000001" customHeight="1">
      <c r="B27" s="636"/>
      <c r="C27" s="653" t="s">
        <v>166</v>
      </c>
      <c r="D27" s="1233">
        <v>308.99299999999999</v>
      </c>
      <c r="E27" s="638"/>
      <c r="F27" s="638"/>
      <c r="G27" s="638"/>
      <c r="H27" s="638"/>
      <c r="I27" s="638"/>
      <c r="J27" s="638"/>
      <c r="K27" s="638"/>
      <c r="L27" s="639"/>
    </row>
    <row r="28" spans="2:12" ht="13.5" thickBot="1">
      <c r="B28" s="670"/>
      <c r="C28" s="671"/>
      <c r="D28" s="671"/>
      <c r="E28" s="671"/>
      <c r="F28" s="671"/>
      <c r="G28" s="671"/>
      <c r="H28" s="671"/>
      <c r="I28" s="671"/>
      <c r="J28" s="671"/>
      <c r="K28" s="671"/>
      <c r="L28" s="672"/>
    </row>
    <row r="29" spans="2:12" s="673" customFormat="1"/>
  </sheetData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39"/>
  <sheetViews>
    <sheetView zoomScaleNormal="100" zoomScaleSheetLayoutView="85" workbookViewId="0">
      <selection activeCell="B10" sqref="B10"/>
    </sheetView>
  </sheetViews>
  <sheetFormatPr defaultColWidth="9.140625" defaultRowHeight="12"/>
  <cols>
    <col min="1" max="1" width="17.85546875" style="352" customWidth="1"/>
    <col min="2" max="2" width="35" style="352" customWidth="1"/>
    <col min="3" max="12" width="8.140625" style="352" customWidth="1"/>
    <col min="13" max="13" width="3.140625" style="352" customWidth="1"/>
    <col min="14" max="259" width="9.140625" style="352"/>
    <col min="260" max="260" width="1.7109375" style="352" customWidth="1"/>
    <col min="261" max="261" width="17.7109375" style="352" bestFit="1" customWidth="1"/>
    <col min="262" max="262" width="29.7109375" style="352" customWidth="1"/>
    <col min="263" max="264" width="6.42578125" style="352" customWidth="1"/>
    <col min="265" max="267" width="6.42578125" style="352" bestFit="1" customWidth="1"/>
    <col min="268" max="268" width="1.5703125" style="352" customWidth="1"/>
    <col min="269" max="269" width="0" style="352" hidden="1" customWidth="1"/>
    <col min="270" max="515" width="9.140625" style="352"/>
    <col min="516" max="516" width="1.7109375" style="352" customWidth="1"/>
    <col min="517" max="517" width="17.7109375" style="352" bestFit="1" customWidth="1"/>
    <col min="518" max="518" width="29.7109375" style="352" customWidth="1"/>
    <col min="519" max="520" width="6.42578125" style="352" customWidth="1"/>
    <col min="521" max="523" width="6.42578125" style="352" bestFit="1" customWidth="1"/>
    <col min="524" max="524" width="1.5703125" style="352" customWidth="1"/>
    <col min="525" max="525" width="0" style="352" hidden="1" customWidth="1"/>
    <col min="526" max="771" width="9.140625" style="352"/>
    <col min="772" max="772" width="1.7109375" style="352" customWidth="1"/>
    <col min="773" max="773" width="17.7109375" style="352" bestFit="1" customWidth="1"/>
    <col min="774" max="774" width="29.7109375" style="352" customWidth="1"/>
    <col min="775" max="776" width="6.42578125" style="352" customWidth="1"/>
    <col min="777" max="779" width="6.42578125" style="352" bestFit="1" customWidth="1"/>
    <col min="780" max="780" width="1.5703125" style="352" customWidth="1"/>
    <col min="781" max="781" width="0" style="352" hidden="1" customWidth="1"/>
    <col min="782" max="1027" width="9.140625" style="352"/>
    <col min="1028" max="1028" width="1.7109375" style="352" customWidth="1"/>
    <col min="1029" max="1029" width="17.7109375" style="352" bestFit="1" customWidth="1"/>
    <col min="1030" max="1030" width="29.7109375" style="352" customWidth="1"/>
    <col min="1031" max="1032" width="6.42578125" style="352" customWidth="1"/>
    <col min="1033" max="1035" width="6.42578125" style="352" bestFit="1" customWidth="1"/>
    <col min="1036" max="1036" width="1.5703125" style="352" customWidth="1"/>
    <col min="1037" max="1037" width="0" style="352" hidden="1" customWidth="1"/>
    <col min="1038" max="1283" width="9.140625" style="352"/>
    <col min="1284" max="1284" width="1.7109375" style="352" customWidth="1"/>
    <col min="1285" max="1285" width="17.7109375" style="352" bestFit="1" customWidth="1"/>
    <col min="1286" max="1286" width="29.7109375" style="352" customWidth="1"/>
    <col min="1287" max="1288" width="6.42578125" style="352" customWidth="1"/>
    <col min="1289" max="1291" width="6.42578125" style="352" bestFit="1" customWidth="1"/>
    <col min="1292" max="1292" width="1.5703125" style="352" customWidth="1"/>
    <col min="1293" max="1293" width="0" style="352" hidden="1" customWidth="1"/>
    <col min="1294" max="1539" width="9.140625" style="352"/>
    <col min="1540" max="1540" width="1.7109375" style="352" customWidth="1"/>
    <col min="1541" max="1541" width="17.7109375" style="352" bestFit="1" customWidth="1"/>
    <col min="1542" max="1542" width="29.7109375" style="352" customWidth="1"/>
    <col min="1543" max="1544" width="6.42578125" style="352" customWidth="1"/>
    <col min="1545" max="1547" width="6.42578125" style="352" bestFit="1" customWidth="1"/>
    <col min="1548" max="1548" width="1.5703125" style="352" customWidth="1"/>
    <col min="1549" max="1549" width="0" style="352" hidden="1" customWidth="1"/>
    <col min="1550" max="1795" width="9.140625" style="352"/>
    <col min="1796" max="1796" width="1.7109375" style="352" customWidth="1"/>
    <col min="1797" max="1797" width="17.7109375" style="352" bestFit="1" customWidth="1"/>
    <col min="1798" max="1798" width="29.7109375" style="352" customWidth="1"/>
    <col min="1799" max="1800" width="6.42578125" style="352" customWidth="1"/>
    <col min="1801" max="1803" width="6.42578125" style="352" bestFit="1" customWidth="1"/>
    <col min="1804" max="1804" width="1.5703125" style="352" customWidth="1"/>
    <col min="1805" max="1805" width="0" style="352" hidden="1" customWidth="1"/>
    <col min="1806" max="2051" width="9.140625" style="352"/>
    <col min="2052" max="2052" width="1.7109375" style="352" customWidth="1"/>
    <col min="2053" max="2053" width="17.7109375" style="352" bestFit="1" customWidth="1"/>
    <col min="2054" max="2054" width="29.7109375" style="352" customWidth="1"/>
    <col min="2055" max="2056" width="6.42578125" style="352" customWidth="1"/>
    <col min="2057" max="2059" width="6.42578125" style="352" bestFit="1" customWidth="1"/>
    <col min="2060" max="2060" width="1.5703125" style="352" customWidth="1"/>
    <col min="2061" max="2061" width="0" style="352" hidden="1" customWidth="1"/>
    <col min="2062" max="2307" width="9.140625" style="352"/>
    <col min="2308" max="2308" width="1.7109375" style="352" customWidth="1"/>
    <col min="2309" max="2309" width="17.7109375" style="352" bestFit="1" customWidth="1"/>
    <col min="2310" max="2310" width="29.7109375" style="352" customWidth="1"/>
    <col min="2311" max="2312" width="6.42578125" style="352" customWidth="1"/>
    <col min="2313" max="2315" width="6.42578125" style="352" bestFit="1" customWidth="1"/>
    <col min="2316" max="2316" width="1.5703125" style="352" customWidth="1"/>
    <col min="2317" max="2317" width="0" style="352" hidden="1" customWidth="1"/>
    <col min="2318" max="2563" width="9.140625" style="352"/>
    <col min="2564" max="2564" width="1.7109375" style="352" customWidth="1"/>
    <col min="2565" max="2565" width="17.7109375" style="352" bestFit="1" customWidth="1"/>
    <col min="2566" max="2566" width="29.7109375" style="352" customWidth="1"/>
    <col min="2567" max="2568" width="6.42578125" style="352" customWidth="1"/>
    <col min="2569" max="2571" width="6.42578125" style="352" bestFit="1" customWidth="1"/>
    <col min="2572" max="2572" width="1.5703125" style="352" customWidth="1"/>
    <col min="2573" max="2573" width="0" style="352" hidden="1" customWidth="1"/>
    <col min="2574" max="2819" width="9.140625" style="352"/>
    <col min="2820" max="2820" width="1.7109375" style="352" customWidth="1"/>
    <col min="2821" max="2821" width="17.7109375" style="352" bestFit="1" customWidth="1"/>
    <col min="2822" max="2822" width="29.7109375" style="352" customWidth="1"/>
    <col min="2823" max="2824" width="6.42578125" style="352" customWidth="1"/>
    <col min="2825" max="2827" width="6.42578125" style="352" bestFit="1" customWidth="1"/>
    <col min="2828" max="2828" width="1.5703125" style="352" customWidth="1"/>
    <col min="2829" max="2829" width="0" style="352" hidden="1" customWidth="1"/>
    <col min="2830" max="3075" width="9.140625" style="352"/>
    <col min="3076" max="3076" width="1.7109375" style="352" customWidth="1"/>
    <col min="3077" max="3077" width="17.7109375" style="352" bestFit="1" customWidth="1"/>
    <col min="3078" max="3078" width="29.7109375" style="352" customWidth="1"/>
    <col min="3079" max="3080" width="6.42578125" style="352" customWidth="1"/>
    <col min="3081" max="3083" width="6.42578125" style="352" bestFit="1" customWidth="1"/>
    <col min="3084" max="3084" width="1.5703125" style="352" customWidth="1"/>
    <col min="3085" max="3085" width="0" style="352" hidden="1" customWidth="1"/>
    <col min="3086" max="3331" width="9.140625" style="352"/>
    <col min="3332" max="3332" width="1.7109375" style="352" customWidth="1"/>
    <col min="3333" max="3333" width="17.7109375" style="352" bestFit="1" customWidth="1"/>
    <col min="3334" max="3334" width="29.7109375" style="352" customWidth="1"/>
    <col min="3335" max="3336" width="6.42578125" style="352" customWidth="1"/>
    <col min="3337" max="3339" width="6.42578125" style="352" bestFit="1" customWidth="1"/>
    <col min="3340" max="3340" width="1.5703125" style="352" customWidth="1"/>
    <col min="3341" max="3341" width="0" style="352" hidden="1" customWidth="1"/>
    <col min="3342" max="3587" width="9.140625" style="352"/>
    <col min="3588" max="3588" width="1.7109375" style="352" customWidth="1"/>
    <col min="3589" max="3589" width="17.7109375" style="352" bestFit="1" customWidth="1"/>
    <col min="3590" max="3590" width="29.7109375" style="352" customWidth="1"/>
    <col min="3591" max="3592" width="6.42578125" style="352" customWidth="1"/>
    <col min="3593" max="3595" width="6.42578125" style="352" bestFit="1" customWidth="1"/>
    <col min="3596" max="3596" width="1.5703125" style="352" customWidth="1"/>
    <col min="3597" max="3597" width="0" style="352" hidden="1" customWidth="1"/>
    <col min="3598" max="3843" width="9.140625" style="352"/>
    <col min="3844" max="3844" width="1.7109375" style="352" customWidth="1"/>
    <col min="3845" max="3845" width="17.7109375" style="352" bestFit="1" customWidth="1"/>
    <col min="3846" max="3846" width="29.7109375" style="352" customWidth="1"/>
    <col min="3847" max="3848" width="6.42578125" style="352" customWidth="1"/>
    <col min="3849" max="3851" width="6.42578125" style="352" bestFit="1" customWidth="1"/>
    <col min="3852" max="3852" width="1.5703125" style="352" customWidth="1"/>
    <col min="3853" max="3853" width="0" style="352" hidden="1" customWidth="1"/>
    <col min="3854" max="4099" width="9.140625" style="352"/>
    <col min="4100" max="4100" width="1.7109375" style="352" customWidth="1"/>
    <col min="4101" max="4101" width="17.7109375" style="352" bestFit="1" customWidth="1"/>
    <col min="4102" max="4102" width="29.7109375" style="352" customWidth="1"/>
    <col min="4103" max="4104" width="6.42578125" style="352" customWidth="1"/>
    <col min="4105" max="4107" width="6.42578125" style="352" bestFit="1" customWidth="1"/>
    <col min="4108" max="4108" width="1.5703125" style="352" customWidth="1"/>
    <col min="4109" max="4109" width="0" style="352" hidden="1" customWidth="1"/>
    <col min="4110" max="4355" width="9.140625" style="352"/>
    <col min="4356" max="4356" width="1.7109375" style="352" customWidth="1"/>
    <col min="4357" max="4357" width="17.7109375" style="352" bestFit="1" customWidth="1"/>
    <col min="4358" max="4358" width="29.7109375" style="352" customWidth="1"/>
    <col min="4359" max="4360" width="6.42578125" style="352" customWidth="1"/>
    <col min="4361" max="4363" width="6.42578125" style="352" bestFit="1" customWidth="1"/>
    <col min="4364" max="4364" width="1.5703125" style="352" customWidth="1"/>
    <col min="4365" max="4365" width="0" style="352" hidden="1" customWidth="1"/>
    <col min="4366" max="4611" width="9.140625" style="352"/>
    <col min="4612" max="4612" width="1.7109375" style="352" customWidth="1"/>
    <col min="4613" max="4613" width="17.7109375" style="352" bestFit="1" customWidth="1"/>
    <col min="4614" max="4614" width="29.7109375" style="352" customWidth="1"/>
    <col min="4615" max="4616" width="6.42578125" style="352" customWidth="1"/>
    <col min="4617" max="4619" width="6.42578125" style="352" bestFit="1" customWidth="1"/>
    <col min="4620" max="4620" width="1.5703125" style="352" customWidth="1"/>
    <col min="4621" max="4621" width="0" style="352" hidden="1" customWidth="1"/>
    <col min="4622" max="4867" width="9.140625" style="352"/>
    <col min="4868" max="4868" width="1.7109375" style="352" customWidth="1"/>
    <col min="4869" max="4869" width="17.7109375" style="352" bestFit="1" customWidth="1"/>
    <col min="4870" max="4870" width="29.7109375" style="352" customWidth="1"/>
    <col min="4871" max="4872" width="6.42578125" style="352" customWidth="1"/>
    <col min="4873" max="4875" width="6.42578125" style="352" bestFit="1" customWidth="1"/>
    <col min="4876" max="4876" width="1.5703125" style="352" customWidth="1"/>
    <col min="4877" max="4877" width="0" style="352" hidden="1" customWidth="1"/>
    <col min="4878" max="5123" width="9.140625" style="352"/>
    <col min="5124" max="5124" width="1.7109375" style="352" customWidth="1"/>
    <col min="5125" max="5125" width="17.7109375" style="352" bestFit="1" customWidth="1"/>
    <col min="5126" max="5126" width="29.7109375" style="352" customWidth="1"/>
    <col min="5127" max="5128" width="6.42578125" style="352" customWidth="1"/>
    <col min="5129" max="5131" width="6.42578125" style="352" bestFit="1" customWidth="1"/>
    <col min="5132" max="5132" width="1.5703125" style="352" customWidth="1"/>
    <col min="5133" max="5133" width="0" style="352" hidden="1" customWidth="1"/>
    <col min="5134" max="5379" width="9.140625" style="352"/>
    <col min="5380" max="5380" width="1.7109375" style="352" customWidth="1"/>
    <col min="5381" max="5381" width="17.7109375" style="352" bestFit="1" customWidth="1"/>
    <col min="5382" max="5382" width="29.7109375" style="352" customWidth="1"/>
    <col min="5383" max="5384" width="6.42578125" style="352" customWidth="1"/>
    <col min="5385" max="5387" width="6.42578125" style="352" bestFit="1" customWidth="1"/>
    <col min="5388" max="5388" width="1.5703125" style="352" customWidth="1"/>
    <col min="5389" max="5389" width="0" style="352" hidden="1" customWidth="1"/>
    <col min="5390" max="5635" width="9.140625" style="352"/>
    <col min="5636" max="5636" width="1.7109375" style="352" customWidth="1"/>
    <col min="5637" max="5637" width="17.7109375" style="352" bestFit="1" customWidth="1"/>
    <col min="5638" max="5638" width="29.7109375" style="352" customWidth="1"/>
    <col min="5639" max="5640" width="6.42578125" style="352" customWidth="1"/>
    <col min="5641" max="5643" width="6.42578125" style="352" bestFit="1" customWidth="1"/>
    <col min="5644" max="5644" width="1.5703125" style="352" customWidth="1"/>
    <col min="5645" max="5645" width="0" style="352" hidden="1" customWidth="1"/>
    <col min="5646" max="5891" width="9.140625" style="352"/>
    <col min="5892" max="5892" width="1.7109375" style="352" customWidth="1"/>
    <col min="5893" max="5893" width="17.7109375" style="352" bestFit="1" customWidth="1"/>
    <col min="5894" max="5894" width="29.7109375" style="352" customWidth="1"/>
    <col min="5895" max="5896" width="6.42578125" style="352" customWidth="1"/>
    <col min="5897" max="5899" width="6.42578125" style="352" bestFit="1" customWidth="1"/>
    <col min="5900" max="5900" width="1.5703125" style="352" customWidth="1"/>
    <col min="5901" max="5901" width="0" style="352" hidden="1" customWidth="1"/>
    <col min="5902" max="6147" width="9.140625" style="352"/>
    <col min="6148" max="6148" width="1.7109375" style="352" customWidth="1"/>
    <col min="6149" max="6149" width="17.7109375" style="352" bestFit="1" customWidth="1"/>
    <col min="6150" max="6150" width="29.7109375" style="352" customWidth="1"/>
    <col min="6151" max="6152" width="6.42578125" style="352" customWidth="1"/>
    <col min="6153" max="6155" width="6.42578125" style="352" bestFit="1" customWidth="1"/>
    <col min="6156" max="6156" width="1.5703125" style="352" customWidth="1"/>
    <col min="6157" max="6157" width="0" style="352" hidden="1" customWidth="1"/>
    <col min="6158" max="6403" width="9.140625" style="352"/>
    <col min="6404" max="6404" width="1.7109375" style="352" customWidth="1"/>
    <col min="6405" max="6405" width="17.7109375" style="352" bestFit="1" customWidth="1"/>
    <col min="6406" max="6406" width="29.7109375" style="352" customWidth="1"/>
    <col min="6407" max="6408" width="6.42578125" style="352" customWidth="1"/>
    <col min="6409" max="6411" width="6.42578125" style="352" bestFit="1" customWidth="1"/>
    <col min="6412" max="6412" width="1.5703125" style="352" customWidth="1"/>
    <col min="6413" max="6413" width="0" style="352" hidden="1" customWidth="1"/>
    <col min="6414" max="6659" width="9.140625" style="352"/>
    <col min="6660" max="6660" width="1.7109375" style="352" customWidth="1"/>
    <col min="6661" max="6661" width="17.7109375" style="352" bestFit="1" customWidth="1"/>
    <col min="6662" max="6662" width="29.7109375" style="352" customWidth="1"/>
    <col min="6663" max="6664" width="6.42578125" style="352" customWidth="1"/>
    <col min="6665" max="6667" width="6.42578125" style="352" bestFit="1" customWidth="1"/>
    <col min="6668" max="6668" width="1.5703125" style="352" customWidth="1"/>
    <col min="6669" max="6669" width="0" style="352" hidden="1" customWidth="1"/>
    <col min="6670" max="6915" width="9.140625" style="352"/>
    <col min="6916" max="6916" width="1.7109375" style="352" customWidth="1"/>
    <col min="6917" max="6917" width="17.7109375" style="352" bestFit="1" customWidth="1"/>
    <col min="6918" max="6918" width="29.7109375" style="352" customWidth="1"/>
    <col min="6919" max="6920" width="6.42578125" style="352" customWidth="1"/>
    <col min="6921" max="6923" width="6.42578125" style="352" bestFit="1" customWidth="1"/>
    <col min="6924" max="6924" width="1.5703125" style="352" customWidth="1"/>
    <col min="6925" max="6925" width="0" style="352" hidden="1" customWidth="1"/>
    <col min="6926" max="7171" width="9.140625" style="352"/>
    <col min="7172" max="7172" width="1.7109375" style="352" customWidth="1"/>
    <col min="7173" max="7173" width="17.7109375" style="352" bestFit="1" customWidth="1"/>
    <col min="7174" max="7174" width="29.7109375" style="352" customWidth="1"/>
    <col min="7175" max="7176" width="6.42578125" style="352" customWidth="1"/>
    <col min="7177" max="7179" width="6.42578125" style="352" bestFit="1" customWidth="1"/>
    <col min="7180" max="7180" width="1.5703125" style="352" customWidth="1"/>
    <col min="7181" max="7181" width="0" style="352" hidden="1" customWidth="1"/>
    <col min="7182" max="7427" width="9.140625" style="352"/>
    <col min="7428" max="7428" width="1.7109375" style="352" customWidth="1"/>
    <col min="7429" max="7429" width="17.7109375" style="352" bestFit="1" customWidth="1"/>
    <col min="7430" max="7430" width="29.7109375" style="352" customWidth="1"/>
    <col min="7431" max="7432" width="6.42578125" style="352" customWidth="1"/>
    <col min="7433" max="7435" width="6.42578125" style="352" bestFit="1" customWidth="1"/>
    <col min="7436" max="7436" width="1.5703125" style="352" customWidth="1"/>
    <col min="7437" max="7437" width="0" style="352" hidden="1" customWidth="1"/>
    <col min="7438" max="7683" width="9.140625" style="352"/>
    <col min="7684" max="7684" width="1.7109375" style="352" customWidth="1"/>
    <col min="7685" max="7685" width="17.7109375" style="352" bestFit="1" customWidth="1"/>
    <col min="7686" max="7686" width="29.7109375" style="352" customWidth="1"/>
    <col min="7687" max="7688" width="6.42578125" style="352" customWidth="1"/>
    <col min="7689" max="7691" width="6.42578125" style="352" bestFit="1" customWidth="1"/>
    <col min="7692" max="7692" width="1.5703125" style="352" customWidth="1"/>
    <col min="7693" max="7693" width="0" style="352" hidden="1" customWidth="1"/>
    <col min="7694" max="7939" width="9.140625" style="352"/>
    <col min="7940" max="7940" width="1.7109375" style="352" customWidth="1"/>
    <col min="7941" max="7941" width="17.7109375" style="352" bestFit="1" customWidth="1"/>
    <col min="7942" max="7942" width="29.7109375" style="352" customWidth="1"/>
    <col min="7943" max="7944" width="6.42578125" style="352" customWidth="1"/>
    <col min="7945" max="7947" width="6.42578125" style="352" bestFit="1" customWidth="1"/>
    <col min="7948" max="7948" width="1.5703125" style="352" customWidth="1"/>
    <col min="7949" max="7949" width="0" style="352" hidden="1" customWidth="1"/>
    <col min="7950" max="8195" width="9.140625" style="352"/>
    <col min="8196" max="8196" width="1.7109375" style="352" customWidth="1"/>
    <col min="8197" max="8197" width="17.7109375" style="352" bestFit="1" customWidth="1"/>
    <col min="8198" max="8198" width="29.7109375" style="352" customWidth="1"/>
    <col min="8199" max="8200" width="6.42578125" style="352" customWidth="1"/>
    <col min="8201" max="8203" width="6.42578125" style="352" bestFit="1" customWidth="1"/>
    <col min="8204" max="8204" width="1.5703125" style="352" customWidth="1"/>
    <col min="8205" max="8205" width="0" style="352" hidden="1" customWidth="1"/>
    <col min="8206" max="8451" width="9.140625" style="352"/>
    <col min="8452" max="8452" width="1.7109375" style="352" customWidth="1"/>
    <col min="8453" max="8453" width="17.7109375" style="352" bestFit="1" customWidth="1"/>
    <col min="8454" max="8454" width="29.7109375" style="352" customWidth="1"/>
    <col min="8455" max="8456" width="6.42578125" style="352" customWidth="1"/>
    <col min="8457" max="8459" width="6.42578125" style="352" bestFit="1" customWidth="1"/>
    <col min="8460" max="8460" width="1.5703125" style="352" customWidth="1"/>
    <col min="8461" max="8461" width="0" style="352" hidden="1" customWidth="1"/>
    <col min="8462" max="8707" width="9.140625" style="352"/>
    <col min="8708" max="8708" width="1.7109375" style="352" customWidth="1"/>
    <col min="8709" max="8709" width="17.7109375" style="352" bestFit="1" customWidth="1"/>
    <col min="8710" max="8710" width="29.7109375" style="352" customWidth="1"/>
    <col min="8711" max="8712" width="6.42578125" style="352" customWidth="1"/>
    <col min="8713" max="8715" width="6.42578125" style="352" bestFit="1" customWidth="1"/>
    <col min="8716" max="8716" width="1.5703125" style="352" customWidth="1"/>
    <col min="8717" max="8717" width="0" style="352" hidden="1" customWidth="1"/>
    <col min="8718" max="8963" width="9.140625" style="352"/>
    <col min="8964" max="8964" width="1.7109375" style="352" customWidth="1"/>
    <col min="8965" max="8965" width="17.7109375" style="352" bestFit="1" customWidth="1"/>
    <col min="8966" max="8966" width="29.7109375" style="352" customWidth="1"/>
    <col min="8967" max="8968" width="6.42578125" style="352" customWidth="1"/>
    <col min="8969" max="8971" width="6.42578125" style="352" bestFit="1" customWidth="1"/>
    <col min="8972" max="8972" width="1.5703125" style="352" customWidth="1"/>
    <col min="8973" max="8973" width="0" style="352" hidden="1" customWidth="1"/>
    <col min="8974" max="9219" width="9.140625" style="352"/>
    <col min="9220" max="9220" width="1.7109375" style="352" customWidth="1"/>
    <col min="9221" max="9221" width="17.7109375" style="352" bestFit="1" customWidth="1"/>
    <col min="9222" max="9222" width="29.7109375" style="352" customWidth="1"/>
    <col min="9223" max="9224" width="6.42578125" style="352" customWidth="1"/>
    <col min="9225" max="9227" width="6.42578125" style="352" bestFit="1" customWidth="1"/>
    <col min="9228" max="9228" width="1.5703125" style="352" customWidth="1"/>
    <col min="9229" max="9229" width="0" style="352" hidden="1" customWidth="1"/>
    <col min="9230" max="9475" width="9.140625" style="352"/>
    <col min="9476" max="9476" width="1.7109375" style="352" customWidth="1"/>
    <col min="9477" max="9477" width="17.7109375" style="352" bestFit="1" customWidth="1"/>
    <col min="9478" max="9478" width="29.7109375" style="352" customWidth="1"/>
    <col min="9479" max="9480" width="6.42578125" style="352" customWidth="1"/>
    <col min="9481" max="9483" width="6.42578125" style="352" bestFit="1" customWidth="1"/>
    <col min="9484" max="9484" width="1.5703125" style="352" customWidth="1"/>
    <col min="9485" max="9485" width="0" style="352" hidden="1" customWidth="1"/>
    <col min="9486" max="9731" width="9.140625" style="352"/>
    <col min="9732" max="9732" width="1.7109375" style="352" customWidth="1"/>
    <col min="9733" max="9733" width="17.7109375" style="352" bestFit="1" customWidth="1"/>
    <col min="9734" max="9734" width="29.7109375" style="352" customWidth="1"/>
    <col min="9735" max="9736" width="6.42578125" style="352" customWidth="1"/>
    <col min="9737" max="9739" width="6.42578125" style="352" bestFit="1" customWidth="1"/>
    <col min="9740" max="9740" width="1.5703125" style="352" customWidth="1"/>
    <col min="9741" max="9741" width="0" style="352" hidden="1" customWidth="1"/>
    <col min="9742" max="9987" width="9.140625" style="352"/>
    <col min="9988" max="9988" width="1.7109375" style="352" customWidth="1"/>
    <col min="9989" max="9989" width="17.7109375" style="352" bestFit="1" customWidth="1"/>
    <col min="9990" max="9990" width="29.7109375" style="352" customWidth="1"/>
    <col min="9991" max="9992" width="6.42578125" style="352" customWidth="1"/>
    <col min="9993" max="9995" width="6.42578125" style="352" bestFit="1" customWidth="1"/>
    <col min="9996" max="9996" width="1.5703125" style="352" customWidth="1"/>
    <col min="9997" max="9997" width="0" style="352" hidden="1" customWidth="1"/>
    <col min="9998" max="10243" width="9.140625" style="352"/>
    <col min="10244" max="10244" width="1.7109375" style="352" customWidth="1"/>
    <col min="10245" max="10245" width="17.7109375" style="352" bestFit="1" customWidth="1"/>
    <col min="10246" max="10246" width="29.7109375" style="352" customWidth="1"/>
    <col min="10247" max="10248" width="6.42578125" style="352" customWidth="1"/>
    <col min="10249" max="10251" width="6.42578125" style="352" bestFit="1" customWidth="1"/>
    <col min="10252" max="10252" width="1.5703125" style="352" customWidth="1"/>
    <col min="10253" max="10253" width="0" style="352" hidden="1" customWidth="1"/>
    <col min="10254" max="10499" width="9.140625" style="352"/>
    <col min="10500" max="10500" width="1.7109375" style="352" customWidth="1"/>
    <col min="10501" max="10501" width="17.7109375" style="352" bestFit="1" customWidth="1"/>
    <col min="10502" max="10502" width="29.7109375" style="352" customWidth="1"/>
    <col min="10503" max="10504" width="6.42578125" style="352" customWidth="1"/>
    <col min="10505" max="10507" width="6.42578125" style="352" bestFit="1" customWidth="1"/>
    <col min="10508" max="10508" width="1.5703125" style="352" customWidth="1"/>
    <col min="10509" max="10509" width="0" style="352" hidden="1" customWidth="1"/>
    <col min="10510" max="10755" width="9.140625" style="352"/>
    <col min="10756" max="10756" width="1.7109375" style="352" customWidth="1"/>
    <col min="10757" max="10757" width="17.7109375" style="352" bestFit="1" customWidth="1"/>
    <col min="10758" max="10758" width="29.7109375" style="352" customWidth="1"/>
    <col min="10759" max="10760" width="6.42578125" style="352" customWidth="1"/>
    <col min="10761" max="10763" width="6.42578125" style="352" bestFit="1" customWidth="1"/>
    <col min="10764" max="10764" width="1.5703125" style="352" customWidth="1"/>
    <col min="10765" max="10765" width="0" style="352" hidden="1" customWidth="1"/>
    <col min="10766" max="11011" width="9.140625" style="352"/>
    <col min="11012" max="11012" width="1.7109375" style="352" customWidth="1"/>
    <col min="11013" max="11013" width="17.7109375" style="352" bestFit="1" customWidth="1"/>
    <col min="11014" max="11014" width="29.7109375" style="352" customWidth="1"/>
    <col min="11015" max="11016" width="6.42578125" style="352" customWidth="1"/>
    <col min="11017" max="11019" width="6.42578125" style="352" bestFit="1" customWidth="1"/>
    <col min="11020" max="11020" width="1.5703125" style="352" customWidth="1"/>
    <col min="11021" max="11021" width="0" style="352" hidden="1" customWidth="1"/>
    <col min="11022" max="11267" width="9.140625" style="352"/>
    <col min="11268" max="11268" width="1.7109375" style="352" customWidth="1"/>
    <col min="11269" max="11269" width="17.7109375" style="352" bestFit="1" customWidth="1"/>
    <col min="11270" max="11270" width="29.7109375" style="352" customWidth="1"/>
    <col min="11271" max="11272" width="6.42578125" style="352" customWidth="1"/>
    <col min="11273" max="11275" width="6.42578125" style="352" bestFit="1" customWidth="1"/>
    <col min="11276" max="11276" width="1.5703125" style="352" customWidth="1"/>
    <col min="11277" max="11277" width="0" style="352" hidden="1" customWidth="1"/>
    <col min="11278" max="11523" width="9.140625" style="352"/>
    <col min="11524" max="11524" width="1.7109375" style="352" customWidth="1"/>
    <col min="11525" max="11525" width="17.7109375" style="352" bestFit="1" customWidth="1"/>
    <col min="11526" max="11526" width="29.7109375" style="352" customWidth="1"/>
    <col min="11527" max="11528" width="6.42578125" style="352" customWidth="1"/>
    <col min="11529" max="11531" width="6.42578125" style="352" bestFit="1" customWidth="1"/>
    <col min="11532" max="11532" width="1.5703125" style="352" customWidth="1"/>
    <col min="11533" max="11533" width="0" style="352" hidden="1" customWidth="1"/>
    <col min="11534" max="11779" width="9.140625" style="352"/>
    <col min="11780" max="11780" width="1.7109375" style="352" customWidth="1"/>
    <col min="11781" max="11781" width="17.7109375" style="352" bestFit="1" customWidth="1"/>
    <col min="11782" max="11782" width="29.7109375" style="352" customWidth="1"/>
    <col min="11783" max="11784" width="6.42578125" style="352" customWidth="1"/>
    <col min="11785" max="11787" width="6.42578125" style="352" bestFit="1" customWidth="1"/>
    <col min="11788" max="11788" width="1.5703125" style="352" customWidth="1"/>
    <col min="11789" max="11789" width="0" style="352" hidden="1" customWidth="1"/>
    <col min="11790" max="12035" width="9.140625" style="352"/>
    <col min="12036" max="12036" width="1.7109375" style="352" customWidth="1"/>
    <col min="12037" max="12037" width="17.7109375" style="352" bestFit="1" customWidth="1"/>
    <col min="12038" max="12038" width="29.7109375" style="352" customWidth="1"/>
    <col min="12039" max="12040" width="6.42578125" style="352" customWidth="1"/>
    <col min="12041" max="12043" width="6.42578125" style="352" bestFit="1" customWidth="1"/>
    <col min="12044" max="12044" width="1.5703125" style="352" customWidth="1"/>
    <col min="12045" max="12045" width="0" style="352" hidden="1" customWidth="1"/>
    <col min="12046" max="12291" width="9.140625" style="352"/>
    <col min="12292" max="12292" width="1.7109375" style="352" customWidth="1"/>
    <col min="12293" max="12293" width="17.7109375" style="352" bestFit="1" customWidth="1"/>
    <col min="12294" max="12294" width="29.7109375" style="352" customWidth="1"/>
    <col min="12295" max="12296" width="6.42578125" style="352" customWidth="1"/>
    <col min="12297" max="12299" width="6.42578125" style="352" bestFit="1" customWidth="1"/>
    <col min="12300" max="12300" width="1.5703125" style="352" customWidth="1"/>
    <col min="12301" max="12301" width="0" style="352" hidden="1" customWidth="1"/>
    <col min="12302" max="12547" width="9.140625" style="352"/>
    <col min="12548" max="12548" width="1.7109375" style="352" customWidth="1"/>
    <col min="12549" max="12549" width="17.7109375" style="352" bestFit="1" customWidth="1"/>
    <col min="12550" max="12550" width="29.7109375" style="352" customWidth="1"/>
    <col min="12551" max="12552" width="6.42578125" style="352" customWidth="1"/>
    <col min="12553" max="12555" width="6.42578125" style="352" bestFit="1" customWidth="1"/>
    <col min="12556" max="12556" width="1.5703125" style="352" customWidth="1"/>
    <col min="12557" max="12557" width="0" style="352" hidden="1" customWidth="1"/>
    <col min="12558" max="12803" width="9.140625" style="352"/>
    <col min="12804" max="12804" width="1.7109375" style="352" customWidth="1"/>
    <col min="12805" max="12805" width="17.7109375" style="352" bestFit="1" customWidth="1"/>
    <col min="12806" max="12806" width="29.7109375" style="352" customWidth="1"/>
    <col min="12807" max="12808" width="6.42578125" style="352" customWidth="1"/>
    <col min="12809" max="12811" width="6.42578125" style="352" bestFit="1" customWidth="1"/>
    <col min="12812" max="12812" width="1.5703125" style="352" customWidth="1"/>
    <col min="12813" max="12813" width="0" style="352" hidden="1" customWidth="1"/>
    <col min="12814" max="13059" width="9.140625" style="352"/>
    <col min="13060" max="13060" width="1.7109375" style="352" customWidth="1"/>
    <col min="13061" max="13061" width="17.7109375" style="352" bestFit="1" customWidth="1"/>
    <col min="13062" max="13062" width="29.7109375" style="352" customWidth="1"/>
    <col min="13063" max="13064" width="6.42578125" style="352" customWidth="1"/>
    <col min="13065" max="13067" width="6.42578125" style="352" bestFit="1" customWidth="1"/>
    <col min="13068" max="13068" width="1.5703125" style="352" customWidth="1"/>
    <col min="13069" max="13069" width="0" style="352" hidden="1" customWidth="1"/>
    <col min="13070" max="13315" width="9.140625" style="352"/>
    <col min="13316" max="13316" width="1.7109375" style="352" customWidth="1"/>
    <col min="13317" max="13317" width="17.7109375" style="352" bestFit="1" customWidth="1"/>
    <col min="13318" max="13318" width="29.7109375" style="352" customWidth="1"/>
    <col min="13319" max="13320" width="6.42578125" style="352" customWidth="1"/>
    <col min="13321" max="13323" width="6.42578125" style="352" bestFit="1" customWidth="1"/>
    <col min="13324" max="13324" width="1.5703125" style="352" customWidth="1"/>
    <col min="13325" max="13325" width="0" style="352" hidden="1" customWidth="1"/>
    <col min="13326" max="13571" width="9.140625" style="352"/>
    <col min="13572" max="13572" width="1.7109375" style="352" customWidth="1"/>
    <col min="13573" max="13573" width="17.7109375" style="352" bestFit="1" customWidth="1"/>
    <col min="13574" max="13574" width="29.7109375" style="352" customWidth="1"/>
    <col min="13575" max="13576" width="6.42578125" style="352" customWidth="1"/>
    <col min="13577" max="13579" width="6.42578125" style="352" bestFit="1" customWidth="1"/>
    <col min="13580" max="13580" width="1.5703125" style="352" customWidth="1"/>
    <col min="13581" max="13581" width="0" style="352" hidden="1" customWidth="1"/>
    <col min="13582" max="13827" width="9.140625" style="352"/>
    <col min="13828" max="13828" width="1.7109375" style="352" customWidth="1"/>
    <col min="13829" max="13829" width="17.7109375" style="352" bestFit="1" customWidth="1"/>
    <col min="13830" max="13830" width="29.7109375" style="352" customWidth="1"/>
    <col min="13831" max="13832" width="6.42578125" style="352" customWidth="1"/>
    <col min="13833" max="13835" width="6.42578125" style="352" bestFit="1" customWidth="1"/>
    <col min="13836" max="13836" width="1.5703125" style="352" customWidth="1"/>
    <col min="13837" max="13837" width="0" style="352" hidden="1" customWidth="1"/>
    <col min="13838" max="14083" width="9.140625" style="352"/>
    <col min="14084" max="14084" width="1.7109375" style="352" customWidth="1"/>
    <col min="14085" max="14085" width="17.7109375" style="352" bestFit="1" customWidth="1"/>
    <col min="14086" max="14086" width="29.7109375" style="352" customWidth="1"/>
    <col min="14087" max="14088" width="6.42578125" style="352" customWidth="1"/>
    <col min="14089" max="14091" width="6.42578125" style="352" bestFit="1" customWidth="1"/>
    <col min="14092" max="14092" width="1.5703125" style="352" customWidth="1"/>
    <col min="14093" max="14093" width="0" style="352" hidden="1" customWidth="1"/>
    <col min="14094" max="14339" width="9.140625" style="352"/>
    <col min="14340" max="14340" width="1.7109375" style="352" customWidth="1"/>
    <col min="14341" max="14341" width="17.7109375" style="352" bestFit="1" customWidth="1"/>
    <col min="14342" max="14342" width="29.7109375" style="352" customWidth="1"/>
    <col min="14343" max="14344" width="6.42578125" style="352" customWidth="1"/>
    <col min="14345" max="14347" width="6.42578125" style="352" bestFit="1" customWidth="1"/>
    <col min="14348" max="14348" width="1.5703125" style="352" customWidth="1"/>
    <col min="14349" max="14349" width="0" style="352" hidden="1" customWidth="1"/>
    <col min="14350" max="14595" width="9.140625" style="352"/>
    <col min="14596" max="14596" width="1.7109375" style="352" customWidth="1"/>
    <col min="14597" max="14597" width="17.7109375" style="352" bestFit="1" customWidth="1"/>
    <col min="14598" max="14598" width="29.7109375" style="352" customWidth="1"/>
    <col min="14599" max="14600" width="6.42578125" style="352" customWidth="1"/>
    <col min="14601" max="14603" width="6.42578125" style="352" bestFit="1" customWidth="1"/>
    <col min="14604" max="14604" width="1.5703125" style="352" customWidth="1"/>
    <col min="14605" max="14605" width="0" style="352" hidden="1" customWidth="1"/>
    <col min="14606" max="14851" width="9.140625" style="352"/>
    <col min="14852" max="14852" width="1.7109375" style="352" customWidth="1"/>
    <col min="14853" max="14853" width="17.7109375" style="352" bestFit="1" customWidth="1"/>
    <col min="14854" max="14854" width="29.7109375" style="352" customWidth="1"/>
    <col min="14855" max="14856" width="6.42578125" style="352" customWidth="1"/>
    <col min="14857" max="14859" width="6.42578125" style="352" bestFit="1" customWidth="1"/>
    <col min="14860" max="14860" width="1.5703125" style="352" customWidth="1"/>
    <col min="14861" max="14861" width="0" style="352" hidden="1" customWidth="1"/>
    <col min="14862" max="15107" width="9.140625" style="352"/>
    <col min="15108" max="15108" width="1.7109375" style="352" customWidth="1"/>
    <col min="15109" max="15109" width="17.7109375" style="352" bestFit="1" customWidth="1"/>
    <col min="15110" max="15110" width="29.7109375" style="352" customWidth="1"/>
    <col min="15111" max="15112" width="6.42578125" style="352" customWidth="1"/>
    <col min="15113" max="15115" width="6.42578125" style="352" bestFit="1" customWidth="1"/>
    <col min="15116" max="15116" width="1.5703125" style="352" customWidth="1"/>
    <col min="15117" max="15117" width="0" style="352" hidden="1" customWidth="1"/>
    <col min="15118" max="15363" width="9.140625" style="352"/>
    <col min="15364" max="15364" width="1.7109375" style="352" customWidth="1"/>
    <col min="15365" max="15365" width="17.7109375" style="352" bestFit="1" customWidth="1"/>
    <col min="15366" max="15366" width="29.7109375" style="352" customWidth="1"/>
    <col min="15367" max="15368" width="6.42578125" style="352" customWidth="1"/>
    <col min="15369" max="15371" width="6.42578125" style="352" bestFit="1" customWidth="1"/>
    <col min="15372" max="15372" width="1.5703125" style="352" customWidth="1"/>
    <col min="15373" max="15373" width="0" style="352" hidden="1" customWidth="1"/>
    <col min="15374" max="15619" width="9.140625" style="352"/>
    <col min="15620" max="15620" width="1.7109375" style="352" customWidth="1"/>
    <col min="15621" max="15621" width="17.7109375" style="352" bestFit="1" customWidth="1"/>
    <col min="15622" max="15622" width="29.7109375" style="352" customWidth="1"/>
    <col min="15623" max="15624" width="6.42578125" style="352" customWidth="1"/>
    <col min="15625" max="15627" width="6.42578125" style="352" bestFit="1" customWidth="1"/>
    <col min="15628" max="15628" width="1.5703125" style="352" customWidth="1"/>
    <col min="15629" max="15629" width="0" style="352" hidden="1" customWidth="1"/>
    <col min="15630" max="15875" width="9.140625" style="352"/>
    <col min="15876" max="15876" width="1.7109375" style="352" customWidth="1"/>
    <col min="15877" max="15877" width="17.7109375" style="352" bestFit="1" customWidth="1"/>
    <col min="15878" max="15878" width="29.7109375" style="352" customWidth="1"/>
    <col min="15879" max="15880" width="6.42578125" style="352" customWidth="1"/>
    <col min="15881" max="15883" width="6.42578125" style="352" bestFit="1" customWidth="1"/>
    <col min="15884" max="15884" width="1.5703125" style="352" customWidth="1"/>
    <col min="15885" max="15885" width="0" style="352" hidden="1" customWidth="1"/>
    <col min="15886" max="16131" width="9.140625" style="352"/>
    <col min="16132" max="16132" width="1.7109375" style="352" customWidth="1"/>
    <col min="16133" max="16133" width="17.7109375" style="352" bestFit="1" customWidth="1"/>
    <col min="16134" max="16134" width="29.7109375" style="352" customWidth="1"/>
    <col min="16135" max="16136" width="6.42578125" style="352" customWidth="1"/>
    <col min="16137" max="16139" width="6.42578125" style="352" bestFit="1" customWidth="1"/>
    <col min="16140" max="16140" width="1.5703125" style="352" customWidth="1"/>
    <col min="16141" max="16141" width="0" style="352" hidden="1" customWidth="1"/>
    <col min="16142" max="16384" width="9.140625" style="352"/>
  </cols>
  <sheetData>
    <row r="1" spans="1:13" ht="37.15" customHeight="1">
      <c r="A1" s="1289" t="s">
        <v>153</v>
      </c>
      <c r="B1" s="1289"/>
      <c r="C1" s="1289"/>
      <c r="D1" s="1289"/>
      <c r="E1" s="1289"/>
      <c r="F1" s="1289"/>
      <c r="G1" s="1289"/>
      <c r="H1" s="1289"/>
      <c r="I1" s="1289"/>
      <c r="J1" s="1289"/>
      <c r="K1" s="1289"/>
      <c r="L1" s="1289"/>
      <c r="M1" s="320"/>
    </row>
    <row r="2" spans="1:13" ht="12" customHeight="1">
      <c r="A2" s="320"/>
      <c r="B2" s="321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53"/>
    </row>
    <row r="3" spans="1:13" ht="12" customHeight="1">
      <c r="A3" s="323" t="s">
        <v>152</v>
      </c>
      <c r="B3" s="324" t="s">
        <v>441</v>
      </c>
      <c r="C3" s="325"/>
      <c r="D3" s="326"/>
      <c r="E3" s="326"/>
      <c r="F3" s="326"/>
      <c r="G3" s="326"/>
      <c r="H3" s="325"/>
      <c r="I3" s="326"/>
      <c r="J3" s="326"/>
      <c r="K3" s="326"/>
      <c r="L3" s="326"/>
      <c r="M3" s="353"/>
    </row>
    <row r="4" spans="1:13" ht="12.75" customHeight="1">
      <c r="A4" s="323"/>
      <c r="B4" s="327"/>
      <c r="C4" s="325"/>
      <c r="D4" s="326"/>
      <c r="E4" s="326"/>
      <c r="F4" s="326"/>
      <c r="G4" s="326"/>
      <c r="H4" s="325"/>
      <c r="I4" s="326"/>
      <c r="J4" s="326"/>
      <c r="K4" s="326"/>
      <c r="L4" s="326"/>
      <c r="M4" s="353"/>
    </row>
    <row r="5" spans="1:13" ht="12.75" customHeight="1">
      <c r="A5" s="323"/>
      <c r="B5" s="327"/>
      <c r="C5" s="1292" t="s">
        <v>154</v>
      </c>
      <c r="D5" s="1293"/>
      <c r="E5" s="1293"/>
      <c r="F5" s="1293"/>
      <c r="G5" s="1294"/>
      <c r="H5" s="1282" t="s">
        <v>155</v>
      </c>
      <c r="I5" s="1283"/>
      <c r="J5" s="1283"/>
      <c r="K5" s="1283"/>
      <c r="L5" s="1284"/>
      <c r="M5" s="353"/>
    </row>
    <row r="6" spans="1:13" ht="12.75" customHeight="1">
      <c r="A6" s="323"/>
      <c r="B6" s="327"/>
      <c r="C6" s="325"/>
      <c r="D6" s="326"/>
      <c r="E6" s="326"/>
      <c r="F6" s="326"/>
      <c r="G6" s="326"/>
      <c r="H6" s="325"/>
      <c r="I6" s="326"/>
      <c r="J6" s="326"/>
      <c r="K6" s="326"/>
      <c r="L6" s="326"/>
      <c r="M6" s="353"/>
    </row>
    <row r="7" spans="1:13" ht="12.75" customHeight="1">
      <c r="A7" s="323"/>
      <c r="B7" s="323"/>
      <c r="C7" s="330">
        <v>2015</v>
      </c>
      <c r="D7" s="329">
        <v>2016</v>
      </c>
      <c r="E7" s="329">
        <v>2017</v>
      </c>
      <c r="F7" s="329">
        <v>2018</v>
      </c>
      <c r="G7" s="328">
        <v>2019</v>
      </c>
      <c r="H7" s="330">
        <v>2020</v>
      </c>
      <c r="I7" s="329">
        <v>2021</v>
      </c>
      <c r="J7" s="329">
        <v>2022</v>
      </c>
      <c r="K7" s="329">
        <v>2023</v>
      </c>
      <c r="L7" s="328">
        <v>2024</v>
      </c>
      <c r="M7" s="354"/>
    </row>
    <row r="8" spans="1:13" ht="12.75" customHeight="1">
      <c r="A8" s="323"/>
      <c r="B8" s="320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20"/>
    </row>
    <row r="9" spans="1:13" ht="12.75" customHeight="1">
      <c r="A9" s="332" t="s">
        <v>151</v>
      </c>
      <c r="B9" s="333" t="s">
        <v>150</v>
      </c>
      <c r="C9" s="334"/>
      <c r="D9" s="334"/>
      <c r="E9" s="334"/>
      <c r="F9" s="334"/>
      <c r="G9" s="334"/>
      <c r="H9" s="334"/>
      <c r="I9" s="334"/>
      <c r="J9" s="334"/>
      <c r="K9" s="334"/>
      <c r="L9" s="355"/>
      <c r="M9" s="355"/>
    </row>
    <row r="10" spans="1:13" ht="12.75" customHeight="1">
      <c r="A10" s="335" t="s">
        <v>442</v>
      </c>
      <c r="B10" s="335" t="s">
        <v>443</v>
      </c>
      <c r="C10" s="337">
        <v>1</v>
      </c>
      <c r="D10" s="338">
        <v>1</v>
      </c>
      <c r="E10" s="338">
        <v>1</v>
      </c>
      <c r="F10" s="338">
        <v>1</v>
      </c>
      <c r="G10" s="336">
        <v>1</v>
      </c>
      <c r="H10" s="911">
        <v>1</v>
      </c>
      <c r="I10" s="912">
        <v>1</v>
      </c>
      <c r="J10" s="912">
        <v>1</v>
      </c>
      <c r="K10" s="912">
        <v>1</v>
      </c>
      <c r="L10" s="913">
        <v>1</v>
      </c>
      <c r="M10" s="356"/>
    </row>
    <row r="11" spans="1:13" ht="12.75" customHeight="1">
      <c r="A11" s="339"/>
      <c r="B11" s="339"/>
      <c r="C11" s="341"/>
      <c r="D11" s="342"/>
      <c r="E11" s="342"/>
      <c r="F11" s="342"/>
      <c r="G11" s="340"/>
      <c r="H11" s="914"/>
      <c r="I11" s="915"/>
      <c r="J11" s="915"/>
      <c r="K11" s="915"/>
      <c r="L11" s="916"/>
      <c r="M11" s="356"/>
    </row>
    <row r="12" spans="1:13" ht="12.75" customHeight="1">
      <c r="A12" s="339"/>
      <c r="B12" s="339"/>
      <c r="C12" s="341"/>
      <c r="D12" s="342"/>
      <c r="E12" s="342"/>
      <c r="F12" s="342"/>
      <c r="G12" s="340"/>
      <c r="H12" s="914"/>
      <c r="I12" s="915"/>
      <c r="J12" s="915"/>
      <c r="K12" s="915"/>
      <c r="L12" s="916"/>
      <c r="M12" s="356"/>
    </row>
    <row r="13" spans="1:13" ht="12.75" customHeight="1">
      <c r="A13" s="343"/>
      <c r="B13" s="343"/>
      <c r="C13" s="341"/>
      <c r="D13" s="342"/>
      <c r="E13" s="342"/>
      <c r="F13" s="342"/>
      <c r="G13" s="340"/>
      <c r="H13" s="914"/>
      <c r="I13" s="915"/>
      <c r="J13" s="915"/>
      <c r="K13" s="915"/>
      <c r="L13" s="916"/>
      <c r="M13" s="356"/>
    </row>
    <row r="14" spans="1:13" ht="12.75" customHeight="1">
      <c r="A14" s="343"/>
      <c r="B14" s="343"/>
      <c r="C14" s="341"/>
      <c r="D14" s="342"/>
      <c r="E14" s="342"/>
      <c r="F14" s="342"/>
      <c r="G14" s="340"/>
      <c r="H14" s="914"/>
      <c r="I14" s="915"/>
      <c r="J14" s="915"/>
      <c r="K14" s="915"/>
      <c r="L14" s="916"/>
      <c r="M14" s="356"/>
    </row>
    <row r="15" spans="1:13" ht="12.75" customHeight="1">
      <c r="A15" s="343"/>
      <c r="B15" s="343"/>
      <c r="C15" s="341"/>
      <c r="D15" s="342"/>
      <c r="E15" s="342"/>
      <c r="F15" s="342"/>
      <c r="G15" s="340"/>
      <c r="H15" s="341"/>
      <c r="I15" s="342"/>
      <c r="J15" s="342"/>
      <c r="K15" s="342"/>
      <c r="L15" s="340"/>
      <c r="M15" s="356"/>
    </row>
    <row r="16" spans="1:13" ht="12.75" customHeight="1">
      <c r="A16" s="343"/>
      <c r="B16" s="343"/>
      <c r="C16" s="341"/>
      <c r="D16" s="342"/>
      <c r="E16" s="342"/>
      <c r="F16" s="342"/>
      <c r="G16" s="340"/>
      <c r="H16" s="341"/>
      <c r="I16" s="342"/>
      <c r="J16" s="342"/>
      <c r="K16" s="342"/>
      <c r="L16" s="340"/>
      <c r="M16" s="356"/>
    </row>
    <row r="17" spans="1:13" ht="12.75" customHeight="1">
      <c r="A17" s="343"/>
      <c r="B17" s="343"/>
      <c r="C17" s="341"/>
      <c r="D17" s="342"/>
      <c r="E17" s="342"/>
      <c r="F17" s="342"/>
      <c r="G17" s="340"/>
      <c r="H17" s="341"/>
      <c r="I17" s="342"/>
      <c r="J17" s="342"/>
      <c r="K17" s="342"/>
      <c r="L17" s="340"/>
      <c r="M17" s="357"/>
    </row>
    <row r="18" spans="1:13" ht="12.75" customHeight="1">
      <c r="A18" s="343"/>
      <c r="B18" s="343"/>
      <c r="C18" s="341"/>
      <c r="D18" s="342"/>
      <c r="E18" s="342"/>
      <c r="F18" s="342"/>
      <c r="G18" s="340"/>
      <c r="H18" s="341"/>
      <c r="I18" s="342"/>
      <c r="J18" s="342"/>
      <c r="K18" s="342"/>
      <c r="L18" s="340"/>
      <c r="M18" s="357"/>
    </row>
    <row r="19" spans="1:13" ht="12.75" customHeight="1">
      <c r="A19" s="343"/>
      <c r="B19" s="343"/>
      <c r="C19" s="341"/>
      <c r="D19" s="342"/>
      <c r="E19" s="342"/>
      <c r="F19" s="342"/>
      <c r="G19" s="340"/>
      <c r="H19" s="341"/>
      <c r="I19" s="342"/>
      <c r="J19" s="342"/>
      <c r="K19" s="342"/>
      <c r="L19" s="340"/>
      <c r="M19" s="357"/>
    </row>
    <row r="20" spans="1:13" ht="12.75" customHeight="1">
      <c r="A20" s="343"/>
      <c r="B20" s="344"/>
      <c r="C20" s="341"/>
      <c r="D20" s="342"/>
      <c r="E20" s="342"/>
      <c r="F20" s="342"/>
      <c r="G20" s="340"/>
      <c r="H20" s="341"/>
      <c r="I20" s="342"/>
      <c r="J20" s="342"/>
      <c r="K20" s="342"/>
      <c r="L20" s="340"/>
      <c r="M20" s="357"/>
    </row>
    <row r="21" spans="1:13" ht="12.75" customHeight="1">
      <c r="A21" s="343"/>
      <c r="B21" s="344"/>
      <c r="C21" s="341"/>
      <c r="D21" s="342"/>
      <c r="E21" s="342"/>
      <c r="F21" s="342"/>
      <c r="G21" s="340"/>
      <c r="H21" s="341"/>
      <c r="I21" s="342"/>
      <c r="J21" s="342"/>
      <c r="K21" s="342"/>
      <c r="L21" s="340"/>
      <c r="M21" s="357"/>
    </row>
    <row r="22" spans="1:13" ht="12.75" customHeight="1">
      <c r="A22" s="343"/>
      <c r="B22" s="344"/>
      <c r="C22" s="341"/>
      <c r="D22" s="342"/>
      <c r="E22" s="342"/>
      <c r="F22" s="342"/>
      <c r="G22" s="340"/>
      <c r="H22" s="341"/>
      <c r="I22" s="342"/>
      <c r="J22" s="342"/>
      <c r="K22" s="342"/>
      <c r="L22" s="340"/>
      <c r="M22" s="357"/>
    </row>
    <row r="23" spans="1:13" ht="12.75" customHeight="1">
      <c r="A23" s="343"/>
      <c r="B23" s="343"/>
      <c r="C23" s="341"/>
      <c r="D23" s="342"/>
      <c r="E23" s="342"/>
      <c r="F23" s="342"/>
      <c r="G23" s="340"/>
      <c r="H23" s="341"/>
      <c r="I23" s="342"/>
      <c r="J23" s="342"/>
      <c r="K23" s="342"/>
      <c r="L23" s="340"/>
      <c r="M23" s="357"/>
    </row>
    <row r="24" spans="1:13" ht="12.75" customHeight="1">
      <c r="A24" s="343"/>
      <c r="B24" s="343"/>
      <c r="C24" s="341"/>
      <c r="D24" s="342"/>
      <c r="E24" s="342"/>
      <c r="F24" s="342"/>
      <c r="G24" s="340"/>
      <c r="H24" s="341"/>
      <c r="I24" s="342"/>
      <c r="J24" s="342"/>
      <c r="K24" s="342"/>
      <c r="L24" s="340"/>
      <c r="M24" s="357"/>
    </row>
    <row r="25" spans="1:13" ht="12.75" customHeight="1">
      <c r="A25" s="343"/>
      <c r="B25" s="343"/>
      <c r="C25" s="341"/>
      <c r="D25" s="342"/>
      <c r="E25" s="342"/>
      <c r="F25" s="342"/>
      <c r="G25" s="340"/>
      <c r="H25" s="341"/>
      <c r="I25" s="342"/>
      <c r="J25" s="342"/>
      <c r="K25" s="342"/>
      <c r="L25" s="340"/>
      <c r="M25" s="357"/>
    </row>
    <row r="26" spans="1:13" ht="12.75" customHeight="1">
      <c r="A26" s="343"/>
      <c r="B26" s="343"/>
      <c r="C26" s="341"/>
      <c r="D26" s="342"/>
      <c r="E26" s="342"/>
      <c r="F26" s="342"/>
      <c r="G26" s="340"/>
      <c r="H26" s="341"/>
      <c r="I26" s="342"/>
      <c r="J26" s="342"/>
      <c r="K26" s="342"/>
      <c r="L26" s="340"/>
      <c r="M26" s="357"/>
    </row>
    <row r="27" spans="1:13" ht="12.75" customHeight="1">
      <c r="A27" s="343"/>
      <c r="B27" s="343"/>
      <c r="C27" s="341"/>
      <c r="D27" s="342"/>
      <c r="E27" s="342"/>
      <c r="F27" s="342"/>
      <c r="G27" s="340"/>
      <c r="H27" s="341"/>
      <c r="I27" s="342"/>
      <c r="J27" s="342"/>
      <c r="K27" s="342"/>
      <c r="L27" s="340"/>
      <c r="M27" s="357"/>
    </row>
    <row r="28" spans="1:13" ht="12.75" customHeight="1">
      <c r="A28" s="343"/>
      <c r="B28" s="343"/>
      <c r="C28" s="341"/>
      <c r="D28" s="342"/>
      <c r="E28" s="342"/>
      <c r="F28" s="342"/>
      <c r="G28" s="340"/>
      <c r="H28" s="341"/>
      <c r="I28" s="342"/>
      <c r="J28" s="342"/>
      <c r="K28" s="342"/>
      <c r="L28" s="340"/>
      <c r="M28" s="357"/>
    </row>
    <row r="29" spans="1:13" ht="6" customHeight="1">
      <c r="A29" s="343"/>
      <c r="B29" s="343"/>
      <c r="C29" s="341"/>
      <c r="D29" s="342"/>
      <c r="E29" s="342"/>
      <c r="F29" s="342"/>
      <c r="G29" s="340"/>
      <c r="H29" s="341"/>
      <c r="I29" s="342"/>
      <c r="J29" s="342"/>
      <c r="K29" s="342"/>
      <c r="L29" s="340"/>
      <c r="M29" s="357"/>
    </row>
    <row r="30" spans="1:13" ht="12" customHeight="1">
      <c r="A30" s="343"/>
      <c r="B30" s="343"/>
      <c r="C30" s="341"/>
      <c r="D30" s="342"/>
      <c r="E30" s="342"/>
      <c r="F30" s="342"/>
      <c r="G30" s="340"/>
      <c r="H30" s="341"/>
      <c r="I30" s="342"/>
      <c r="J30" s="342"/>
      <c r="K30" s="342"/>
      <c r="L30" s="340"/>
      <c r="M30" s="357"/>
    </row>
    <row r="31" spans="1:13" ht="12" customHeight="1">
      <c r="A31" s="343"/>
      <c r="B31" s="343"/>
      <c r="C31" s="341"/>
      <c r="D31" s="342"/>
      <c r="E31" s="342"/>
      <c r="F31" s="342"/>
      <c r="G31" s="340"/>
      <c r="H31" s="341"/>
      <c r="I31" s="342"/>
      <c r="J31" s="342"/>
      <c r="K31" s="342"/>
      <c r="L31" s="340"/>
      <c r="M31" s="357"/>
    </row>
    <row r="32" spans="1:13" ht="12" customHeight="1">
      <c r="A32" s="343"/>
      <c r="B32" s="343"/>
      <c r="C32" s="341"/>
      <c r="D32" s="342"/>
      <c r="E32" s="342"/>
      <c r="F32" s="342"/>
      <c r="G32" s="340"/>
      <c r="H32" s="341"/>
      <c r="I32" s="342"/>
      <c r="J32" s="342"/>
      <c r="K32" s="342"/>
      <c r="L32" s="340"/>
      <c r="M32" s="357"/>
    </row>
    <row r="33" spans="1:13" ht="12" customHeight="1">
      <c r="A33" s="343"/>
      <c r="B33" s="343"/>
      <c r="C33" s="341"/>
      <c r="D33" s="342"/>
      <c r="E33" s="342"/>
      <c r="F33" s="342"/>
      <c r="G33" s="340"/>
      <c r="H33" s="341"/>
      <c r="I33" s="342"/>
      <c r="J33" s="342"/>
      <c r="K33" s="342"/>
      <c r="L33" s="340"/>
      <c r="M33" s="357"/>
    </row>
    <row r="34" spans="1:13" ht="12" customHeight="1">
      <c r="A34" s="343"/>
      <c r="B34" s="343"/>
      <c r="C34" s="341"/>
      <c r="D34" s="342"/>
      <c r="E34" s="342"/>
      <c r="F34" s="342"/>
      <c r="G34" s="340"/>
      <c r="H34" s="341"/>
      <c r="I34" s="342"/>
      <c r="J34" s="342"/>
      <c r="K34" s="342"/>
      <c r="L34" s="340"/>
      <c r="M34" s="357"/>
    </row>
    <row r="35" spans="1:13" ht="12" customHeight="1">
      <c r="A35" s="343"/>
      <c r="B35" s="343"/>
      <c r="C35" s="341"/>
      <c r="D35" s="342"/>
      <c r="E35" s="342"/>
      <c r="F35" s="342"/>
      <c r="G35" s="340"/>
      <c r="H35" s="341"/>
      <c r="I35" s="342"/>
      <c r="J35" s="342"/>
      <c r="K35" s="342"/>
      <c r="L35" s="340"/>
      <c r="M35" s="357"/>
    </row>
    <row r="36" spans="1:13" ht="12" customHeight="1">
      <c r="A36" s="343"/>
      <c r="B36" s="343"/>
      <c r="C36" s="341"/>
      <c r="D36" s="342"/>
      <c r="E36" s="342"/>
      <c r="F36" s="342"/>
      <c r="G36" s="340"/>
      <c r="H36" s="341"/>
      <c r="I36" s="342"/>
      <c r="J36" s="342"/>
      <c r="K36" s="342"/>
      <c r="L36" s="340"/>
      <c r="M36" s="357"/>
    </row>
    <row r="37" spans="1:13" ht="12" customHeight="1">
      <c r="A37" s="343"/>
      <c r="B37" s="343"/>
      <c r="C37" s="349"/>
      <c r="D37" s="350"/>
      <c r="E37" s="350"/>
      <c r="F37" s="350"/>
      <c r="G37" s="351"/>
      <c r="H37" s="341"/>
      <c r="I37" s="342"/>
      <c r="J37" s="342"/>
      <c r="K37" s="342"/>
      <c r="L37" s="340"/>
      <c r="M37" s="357"/>
    </row>
    <row r="38" spans="1:13" ht="12" customHeight="1">
      <c r="A38" s="1290" t="s">
        <v>149</v>
      </c>
      <c r="B38" s="1291"/>
      <c r="C38" s="345">
        <f t="shared" ref="C38:L38" si="0">SUM(C10:C37)</f>
        <v>1</v>
      </c>
      <c r="D38" s="346">
        <f t="shared" si="0"/>
        <v>1</v>
      </c>
      <c r="E38" s="347">
        <f t="shared" si="0"/>
        <v>1</v>
      </c>
      <c r="F38" s="348">
        <f t="shared" si="0"/>
        <v>1</v>
      </c>
      <c r="G38" s="346">
        <f t="shared" si="0"/>
        <v>1</v>
      </c>
      <c r="H38" s="347">
        <f t="shared" si="0"/>
        <v>1</v>
      </c>
      <c r="I38" s="348">
        <f t="shared" si="0"/>
        <v>1</v>
      </c>
      <c r="J38" s="348">
        <f t="shared" si="0"/>
        <v>1</v>
      </c>
      <c r="K38" s="348">
        <f t="shared" si="0"/>
        <v>1</v>
      </c>
      <c r="L38" s="346">
        <f t="shared" si="0"/>
        <v>1</v>
      </c>
      <c r="M38" s="356"/>
    </row>
    <row r="39" spans="1:13" ht="12" customHeight="1">
      <c r="A39" s="320"/>
      <c r="B39" s="320"/>
      <c r="C39" s="320"/>
      <c r="D39" s="320"/>
      <c r="E39" s="320"/>
      <c r="F39" s="320"/>
      <c r="G39" s="320"/>
      <c r="H39" s="320"/>
      <c r="I39" s="320"/>
      <c r="J39" s="320"/>
      <c r="K39" s="320"/>
      <c r="L39" s="320"/>
      <c r="M39" s="320"/>
    </row>
  </sheetData>
  <mergeCells count="4">
    <mergeCell ref="A1:L1"/>
    <mergeCell ref="H5:L5"/>
    <mergeCell ref="A38:B38"/>
    <mergeCell ref="C5:G5"/>
  </mergeCells>
  <dataValidations count="1">
    <dataValidation type="list" showInputMessage="1" showErrorMessage="1" sqref="E8">
      <formula1>"Y,N"</formula1>
    </dataValidation>
  </dataValidations>
  <pageMargins left="0.59055118110236227" right="0.59055118110236227" top="0.59055118110236227" bottom="0.59055118110236227" header="0.31496062992125984" footer="0.31496062992125984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  <pageSetUpPr fitToPage="1"/>
  </sheetPr>
  <dimension ref="A1:AA77"/>
  <sheetViews>
    <sheetView showGridLines="0" tabSelected="1" zoomScaleNormal="100" workbookViewId="0">
      <selection activeCell="L4" sqref="L4"/>
    </sheetView>
  </sheetViews>
  <sheetFormatPr defaultColWidth="12.5703125" defaultRowHeight="12"/>
  <cols>
    <col min="1" max="1" width="33.42578125" style="7" customWidth="1"/>
    <col min="2" max="2" width="0.42578125" style="7" customWidth="1"/>
    <col min="3" max="5" width="8" style="7" hidden="1" customWidth="1"/>
    <col min="6" max="9" width="8.28515625" style="7" customWidth="1"/>
    <col min="10" max="10" width="8.28515625" style="403" customWidth="1"/>
    <col min="11" max="12" width="8.28515625" style="6" customWidth="1"/>
    <col min="13" max="13" width="8.5703125" style="6" customWidth="1"/>
    <col min="14" max="14" width="8.7109375" style="6" customWidth="1"/>
    <col min="15" max="15" width="8.5703125" style="6" customWidth="1"/>
    <col min="16" max="16" width="0.7109375" style="6" customWidth="1"/>
    <col min="17" max="17" width="9" style="1" hidden="1" customWidth="1"/>
    <col min="18" max="18" width="9.5703125" style="1" hidden="1" customWidth="1"/>
    <col min="19" max="21" width="9" style="1" hidden="1" customWidth="1"/>
    <col min="22" max="16384" width="12.5703125" style="1"/>
  </cols>
  <sheetData>
    <row r="1" spans="1:26" ht="12" customHeight="1">
      <c r="A1" s="1298" t="s">
        <v>0</v>
      </c>
      <c r="B1" s="1298"/>
      <c r="C1" s="1298"/>
      <c r="D1" s="1298"/>
      <c r="E1" s="1298"/>
      <c r="F1" s="1298"/>
      <c r="G1" s="1298"/>
      <c r="H1" s="1298"/>
      <c r="I1" s="1298"/>
      <c r="J1" s="1298"/>
      <c r="K1" s="1298"/>
      <c r="L1" s="1298"/>
      <c r="M1" s="1298"/>
      <c r="N1" s="1298"/>
      <c r="O1" s="1298"/>
      <c r="P1" s="174"/>
      <c r="Q1" s="174"/>
      <c r="R1" s="174"/>
      <c r="S1" s="174"/>
      <c r="T1" s="174"/>
      <c r="U1" s="174"/>
    </row>
    <row r="2" spans="1:26" ht="12" customHeight="1">
      <c r="A2" s="2"/>
      <c r="B2" s="2"/>
      <c r="C2" s="2"/>
      <c r="D2" s="2"/>
      <c r="E2" s="2"/>
      <c r="F2" s="2"/>
      <c r="G2" s="2"/>
      <c r="H2" s="2"/>
      <c r="I2" s="2"/>
      <c r="J2" s="382"/>
    </row>
    <row r="3" spans="1:26" ht="12" customHeight="1">
      <c r="A3" s="8" t="str">
        <f>Header!B3</f>
        <v>Hungary - TCZ</v>
      </c>
      <c r="B3" s="9"/>
      <c r="C3" s="9"/>
      <c r="D3" s="9"/>
      <c r="E3" s="9"/>
      <c r="F3" s="9"/>
      <c r="G3" s="9"/>
      <c r="H3" s="9"/>
      <c r="I3" s="9"/>
      <c r="J3" s="383"/>
      <c r="K3" s="5"/>
      <c r="L3" s="5"/>
      <c r="M3" s="5"/>
      <c r="N3" s="5"/>
      <c r="O3" s="5"/>
      <c r="P3" s="5"/>
      <c r="Q3" s="270"/>
      <c r="R3" s="270"/>
      <c r="S3" s="270"/>
      <c r="T3" s="270"/>
      <c r="U3" s="270"/>
    </row>
    <row r="4" spans="1:26" ht="12" customHeight="1">
      <c r="A4" s="10" t="s">
        <v>445</v>
      </c>
      <c r="B4" s="9"/>
      <c r="C4" s="9"/>
      <c r="D4" s="9"/>
      <c r="E4" s="9"/>
      <c r="F4" s="9"/>
      <c r="G4" s="9"/>
      <c r="H4" s="9"/>
      <c r="I4" s="9"/>
      <c r="J4" s="383"/>
      <c r="K4" s="5"/>
      <c r="L4" s="5"/>
      <c r="M4" s="5"/>
      <c r="N4" s="5"/>
      <c r="O4" s="5"/>
      <c r="P4" s="5"/>
    </row>
    <row r="5" spans="1:26" ht="12" customHeight="1">
      <c r="A5" s="11" t="s">
        <v>60</v>
      </c>
      <c r="B5" s="9"/>
      <c r="C5" s="9"/>
      <c r="D5" s="9"/>
      <c r="E5" s="9"/>
      <c r="F5" s="9"/>
      <c r="G5" s="9"/>
      <c r="H5" s="9"/>
      <c r="I5" s="5"/>
      <c r="J5" s="384"/>
      <c r="K5" s="5"/>
      <c r="L5" s="5"/>
      <c r="M5" s="5"/>
      <c r="N5" s="5"/>
      <c r="O5" s="5"/>
      <c r="P5" s="5"/>
    </row>
    <row r="6" spans="1:26" ht="12" customHeight="1">
      <c r="A6" s="2"/>
      <c r="B6" s="2"/>
      <c r="C6" s="2"/>
      <c r="D6" s="2"/>
      <c r="E6" s="2"/>
      <c r="F6" s="2"/>
      <c r="G6" s="2"/>
      <c r="H6" s="2"/>
      <c r="I6" s="2"/>
      <c r="J6" s="382"/>
    </row>
    <row r="7" spans="1:26" s="12" customFormat="1" ht="12" customHeight="1">
      <c r="F7" s="1292" t="s">
        <v>154</v>
      </c>
      <c r="G7" s="1293"/>
      <c r="H7" s="1293"/>
      <c r="I7" s="1293"/>
      <c r="J7" s="1294"/>
      <c r="K7" s="1282" t="s">
        <v>155</v>
      </c>
      <c r="L7" s="1283"/>
      <c r="M7" s="1283"/>
      <c r="N7" s="1283"/>
      <c r="O7" s="1284"/>
      <c r="P7" s="13"/>
      <c r="Q7" s="1295" t="s">
        <v>52</v>
      </c>
      <c r="R7" s="1296"/>
      <c r="S7" s="1296"/>
      <c r="T7" s="1296"/>
      <c r="U7" s="1297"/>
    </row>
    <row r="8" spans="1:26" ht="12" customHeight="1">
      <c r="A8" s="1"/>
      <c r="B8" s="1"/>
      <c r="C8" s="1"/>
      <c r="D8" s="1"/>
      <c r="E8" s="1"/>
      <c r="F8" s="325"/>
      <c r="G8" s="326"/>
      <c r="H8" s="326"/>
      <c r="I8" s="326"/>
      <c r="J8" s="358"/>
      <c r="K8" s="325"/>
      <c r="L8" s="326"/>
      <c r="M8" s="326"/>
      <c r="N8" s="326"/>
      <c r="O8" s="326"/>
      <c r="P8" s="14"/>
    </row>
    <row r="9" spans="1:26" s="19" customFormat="1" ht="12" customHeight="1">
      <c r="A9" s="15" t="s">
        <v>1</v>
      </c>
      <c r="B9" s="2"/>
      <c r="C9" s="2"/>
      <c r="D9" s="2"/>
      <c r="E9" s="2"/>
      <c r="F9" s="330">
        <v>2015</v>
      </c>
      <c r="G9" s="329">
        <v>2016</v>
      </c>
      <c r="H9" s="329">
        <v>2017</v>
      </c>
      <c r="I9" s="329">
        <v>2018</v>
      </c>
      <c r="J9" s="359">
        <v>2019</v>
      </c>
      <c r="K9" s="330">
        <v>2020</v>
      </c>
      <c r="L9" s="329">
        <v>2021</v>
      </c>
      <c r="M9" s="329">
        <v>2022</v>
      </c>
      <c r="N9" s="329">
        <v>2023</v>
      </c>
      <c r="O9" s="328">
        <v>2024</v>
      </c>
      <c r="P9" s="18"/>
      <c r="Q9" s="16">
        <v>2020</v>
      </c>
      <c r="R9" s="3">
        <v>2021</v>
      </c>
      <c r="S9" s="3">
        <v>2022</v>
      </c>
      <c r="T9" s="3">
        <v>2023</v>
      </c>
      <c r="U9" s="17">
        <v>2024</v>
      </c>
    </row>
    <row r="10" spans="1:26" ht="12" customHeight="1">
      <c r="A10" s="2"/>
      <c r="B10" s="2"/>
      <c r="C10" s="2"/>
      <c r="D10" s="2"/>
      <c r="E10" s="2"/>
      <c r="F10" s="2"/>
      <c r="G10" s="2"/>
      <c r="H10" s="2"/>
      <c r="I10" s="2"/>
      <c r="J10" s="382"/>
      <c r="K10" s="7"/>
      <c r="L10" s="7"/>
      <c r="M10" s="7"/>
      <c r="Q10" s="7"/>
      <c r="R10" s="7"/>
      <c r="S10" s="7"/>
      <c r="T10" s="7"/>
      <c r="U10" s="7"/>
    </row>
    <row r="11" spans="1:26" ht="15.6" customHeight="1">
      <c r="A11" s="20" t="s">
        <v>2</v>
      </c>
      <c r="B11" s="20"/>
      <c r="C11" s="20"/>
      <c r="D11" s="20"/>
      <c r="E11" s="20"/>
      <c r="F11" s="20"/>
      <c r="G11" s="20"/>
      <c r="H11" s="20"/>
      <c r="I11" s="20"/>
      <c r="J11" s="385"/>
      <c r="K11" s="22"/>
      <c r="L11" s="22"/>
      <c r="M11" s="22"/>
      <c r="N11" s="22"/>
      <c r="O11" s="23"/>
      <c r="P11" s="23"/>
      <c r="Q11" s="22"/>
      <c r="R11" s="22"/>
      <c r="S11" s="24"/>
      <c r="T11" s="24"/>
      <c r="U11" s="24"/>
    </row>
    <row r="12" spans="1:26" ht="12" customHeight="1">
      <c r="A12" s="138" t="s">
        <v>3</v>
      </c>
      <c r="B12" s="2"/>
      <c r="C12" s="2"/>
      <c r="D12" s="2"/>
      <c r="E12" s="2"/>
      <c r="F12" s="181">
        <f>'T1 ANSP HungaroControl'!F12+'T1 NSA'!F12</f>
        <v>2884137.7917007594</v>
      </c>
      <c r="G12" s="182">
        <f>'T1 ANSP HungaroControl'!G12+'T1 NSA'!G12</f>
        <v>2942638.1402974557</v>
      </c>
      <c r="H12" s="182">
        <f>'T1 ANSP HungaroControl'!H12+'T1 NSA'!H12</f>
        <v>2966092.7987128142</v>
      </c>
      <c r="I12" s="182">
        <f>'T1 ANSP HungaroControl'!I12+'T1 NSA'!I12</f>
        <v>3640861.2794184</v>
      </c>
      <c r="J12" s="386">
        <f>'T1 ANSP HungaroControl'!J12+'T1 NSA'!J12</f>
        <v>3703028.4602000001</v>
      </c>
      <c r="K12" s="181">
        <f>'T1 ANSP HungaroControl'!K12+'T1 NSA'!K12</f>
        <v>4881049.21</v>
      </c>
      <c r="L12" s="182">
        <f>'T1 ANSP HungaroControl'!L12+'T1 NSA'!L12</f>
        <v>5276857.1140000001</v>
      </c>
      <c r="M12" s="182">
        <f>'T1 ANSP HungaroControl'!M12+'T1 NSA'!M12</f>
        <v>6102886.1220000004</v>
      </c>
      <c r="N12" s="182">
        <f>'T1 ANSP HungaroControl'!N12+'T1 NSA'!N12</f>
        <v>6472029.835</v>
      </c>
      <c r="O12" s="183">
        <f>'T1 ANSP HungaroControl'!O12+'T1 NSA'!O12</f>
        <v>6744665.6169999996</v>
      </c>
      <c r="P12" s="120"/>
      <c r="Q12" s="118"/>
      <c r="R12" s="119"/>
      <c r="S12" s="27"/>
      <c r="T12" s="27"/>
      <c r="U12" s="28"/>
    </row>
    <row r="13" spans="1:26" ht="12" customHeight="1">
      <c r="A13" s="25" t="s">
        <v>42</v>
      </c>
      <c r="B13" s="20"/>
      <c r="C13" s="20"/>
      <c r="D13" s="20"/>
      <c r="E13" s="20"/>
      <c r="F13" s="492"/>
      <c r="G13" s="493"/>
      <c r="H13" s="493"/>
      <c r="I13" s="899"/>
      <c r="J13" s="900"/>
      <c r="K13" s="187">
        <f>'T1 ANSP HungaroControl'!K13+'T1 NSA'!K13</f>
        <v>1164158.4669137762</v>
      </c>
      <c r="L13" s="188">
        <f>'T1 ANSP HungaroControl'!L13+'T1 NSA'!L13</f>
        <v>1226258.3190528587</v>
      </c>
      <c r="M13" s="188">
        <f>'T1 ANSP HungaroControl'!M13+'T1 NSA'!M13</f>
        <v>1354243.8659661571</v>
      </c>
      <c r="N13" s="188">
        <f>'T1 ANSP HungaroControl'!N13+'T1 NSA'!N13</f>
        <v>1527833.8836637831</v>
      </c>
      <c r="O13" s="189">
        <f>'T1 ANSP HungaroControl'!O13+'T1 NSA'!O13</f>
        <v>1542391.0164195185</v>
      </c>
      <c r="P13" s="120"/>
      <c r="Q13" s="121"/>
      <c r="R13" s="122"/>
      <c r="S13" s="4"/>
      <c r="T13" s="4"/>
      <c r="U13" s="29"/>
    </row>
    <row r="14" spans="1:26" ht="12" customHeight="1">
      <c r="A14" s="25" t="s">
        <v>29</v>
      </c>
      <c r="B14" s="2"/>
      <c r="C14" s="2"/>
      <c r="D14" s="2"/>
      <c r="E14" s="2"/>
      <c r="F14" s="187">
        <f>'T1 ANSP HungaroControl'!F14+'T1 NSA'!F14</f>
        <v>952822.98163899896</v>
      </c>
      <c r="G14" s="188">
        <f>'T1 ANSP HungaroControl'!G14+'T1 NSA'!G14</f>
        <v>1215082.6776074506</v>
      </c>
      <c r="H14" s="188">
        <f>'T1 ANSP HungaroControl'!H14+'T1 NSA'!H14</f>
        <v>1378275.6564699449</v>
      </c>
      <c r="I14" s="188">
        <f>'T1 ANSP HungaroControl'!I14+'T1 NSA'!I14</f>
        <v>1348498.4247999999</v>
      </c>
      <c r="J14" s="387">
        <f>'T1 ANSP HungaroControl'!J14+'T1 NSA'!J14</f>
        <v>1543692.1878</v>
      </c>
      <c r="K14" s="187">
        <f>'T1 ANSP HungaroControl'!K14+'T1 NSA'!K14</f>
        <v>1938222.9556985742</v>
      </c>
      <c r="L14" s="188">
        <f>'T1 ANSP HungaroControl'!L14+'T1 NSA'!L14</f>
        <v>2181539.4176546549</v>
      </c>
      <c r="M14" s="188">
        <f>'T1 ANSP HungaroControl'!M14+'T1 NSA'!M14</f>
        <v>2377417.1202385011</v>
      </c>
      <c r="N14" s="188">
        <f>'T1 ANSP HungaroControl'!N14+'T1 NSA'!N14</f>
        <v>2521487.0409207926</v>
      </c>
      <c r="O14" s="189">
        <f>'T1 ANSP HungaroControl'!O14+'T1 NSA'!O14</f>
        <v>2423229.7126896139</v>
      </c>
      <c r="P14" s="32"/>
      <c r="Q14" s="121"/>
      <c r="R14" s="122"/>
      <c r="S14" s="4"/>
      <c r="T14" s="4"/>
      <c r="U14" s="29"/>
      <c r="V14" s="137"/>
      <c r="W14" s="137"/>
      <c r="X14" s="137"/>
      <c r="Y14" s="137"/>
      <c r="Z14" s="137"/>
    </row>
    <row r="15" spans="1:26" ht="12" customHeight="1">
      <c r="A15" s="25" t="s">
        <v>4</v>
      </c>
      <c r="B15" s="20"/>
      <c r="C15" s="20"/>
      <c r="D15" s="20"/>
      <c r="E15" s="20"/>
      <c r="F15" s="187">
        <f>'T1 ANSP HungaroControl'!F15+'T1 NSA'!F15</f>
        <v>357952.10015763063</v>
      </c>
      <c r="G15" s="188">
        <f>'T1 ANSP HungaroControl'!G15+'T1 NSA'!G15</f>
        <v>577762.68120155798</v>
      </c>
      <c r="H15" s="188">
        <f>'T1 ANSP HungaroControl'!H15+'T1 NSA'!H15</f>
        <v>691067.20278666157</v>
      </c>
      <c r="I15" s="188">
        <f>'T1 ANSP HungaroControl'!I15+'T1 NSA'!I15</f>
        <v>769014.73699999996</v>
      </c>
      <c r="J15" s="387">
        <f>'T1 ANSP HungaroControl'!J15+'T1 NSA'!J15</f>
        <v>912979.96600000001</v>
      </c>
      <c r="K15" s="187">
        <f>'T1 ANSP HungaroControl'!K15+'T1 NSA'!K15</f>
        <v>806267.38209073083</v>
      </c>
      <c r="L15" s="188">
        <f>'T1 ANSP HungaroControl'!L15+'T1 NSA'!L15</f>
        <v>1146654.0308925475</v>
      </c>
      <c r="M15" s="188">
        <f>'T1 ANSP HungaroControl'!M15+'T1 NSA'!M15</f>
        <v>1568662.5679745115</v>
      </c>
      <c r="N15" s="188">
        <f>'T1 ANSP HungaroControl'!N15+'T1 NSA'!N15</f>
        <v>1913144.7937551374</v>
      </c>
      <c r="O15" s="189">
        <f>'T1 ANSP HungaroControl'!O15+'T1 NSA'!O15</f>
        <v>2057352.9343944273</v>
      </c>
      <c r="P15" s="32"/>
      <c r="Q15" s="121"/>
      <c r="R15" s="122"/>
      <c r="S15" s="4"/>
      <c r="T15" s="4"/>
      <c r="U15" s="29"/>
      <c r="V15" s="137"/>
      <c r="W15" s="137"/>
      <c r="X15" s="137"/>
      <c r="Y15" s="137"/>
      <c r="Z15" s="137"/>
    </row>
    <row r="16" spans="1:26" ht="12" customHeight="1">
      <c r="A16" s="25" t="s">
        <v>5</v>
      </c>
      <c r="B16" s="2"/>
      <c r="C16" s="2"/>
      <c r="D16" s="2"/>
      <c r="E16" s="2"/>
      <c r="F16" s="187">
        <f>'T1 ANSP HungaroControl'!F16+'T1 NSA'!F16</f>
        <v>115383.55790148611</v>
      </c>
      <c r="G16" s="188">
        <f>'T1 ANSP HungaroControl'!G16+'T1 NSA'!G16</f>
        <v>159716.21787902628</v>
      </c>
      <c r="H16" s="188">
        <f>'T1 ANSP HungaroControl'!H16+'T1 NSA'!H16</f>
        <v>141768.02799999999</v>
      </c>
      <c r="I16" s="188">
        <f>'T1 ANSP HungaroControl'!I16+'T1 NSA'!I16</f>
        <v>247189.28489273568</v>
      </c>
      <c r="J16" s="387">
        <f>'T1 ANSP HungaroControl'!J16+'T1 NSA'!J16</f>
        <v>231315.947688927</v>
      </c>
      <c r="K16" s="187">
        <f>'T1 ANSP HungaroControl'!K16+'T1 NSA'!K16</f>
        <v>442148.34388533159</v>
      </c>
      <c r="L16" s="188">
        <f>'T1 ANSP HungaroControl'!L16+'T1 NSA'!L16</f>
        <v>725799.84528918692</v>
      </c>
      <c r="M16" s="188">
        <f>'T1 ANSP HungaroControl'!M16+'T1 NSA'!M16</f>
        <v>1028915.2410254345</v>
      </c>
      <c r="N16" s="188">
        <f>'T1 ANSP HungaroControl'!N16+'T1 NSA'!N16</f>
        <v>1412467.9007474435</v>
      </c>
      <c r="O16" s="189">
        <f>'T1 ANSP HungaroControl'!O16+'T1 NSA'!O16</f>
        <v>1380090.7503554798</v>
      </c>
      <c r="P16" s="32"/>
      <c r="Q16" s="121"/>
      <c r="R16" s="122"/>
      <c r="S16" s="4"/>
      <c r="T16" s="4"/>
      <c r="U16" s="29"/>
      <c r="V16" s="137"/>
      <c r="W16" s="137"/>
      <c r="X16" s="137"/>
      <c r="Y16" s="137"/>
      <c r="Z16" s="137"/>
    </row>
    <row r="17" spans="1:27" ht="12" customHeight="1">
      <c r="A17" s="25" t="s">
        <v>6</v>
      </c>
      <c r="B17" s="20"/>
      <c r="C17" s="20"/>
      <c r="D17" s="20"/>
      <c r="E17" s="20"/>
      <c r="F17" s="187">
        <f>'T1 ANSP HungaroControl'!F17+'T1 NSA'!F17</f>
        <v>0</v>
      </c>
      <c r="G17" s="188">
        <f>'T1 ANSP HungaroControl'!G17+'T1 NSA'!G17</f>
        <v>0</v>
      </c>
      <c r="H17" s="188">
        <f>'T1 ANSP HungaroControl'!H17+'T1 NSA'!H17</f>
        <v>0</v>
      </c>
      <c r="I17" s="188">
        <f>'T1 ANSP HungaroControl'!I17+'T1 NSA'!I17</f>
        <v>0</v>
      </c>
      <c r="J17" s="387">
        <f>'T1 ANSP HungaroControl'!J17+'T1 NSA'!J17</f>
        <v>0</v>
      </c>
      <c r="K17" s="187">
        <f>'T1 ANSP HungaroControl'!K17+'T1 NSA'!K17</f>
        <v>0</v>
      </c>
      <c r="L17" s="188">
        <f>'T1 ANSP HungaroControl'!L17+'T1 NSA'!L17</f>
        <v>0</v>
      </c>
      <c r="M17" s="188">
        <f>'T1 ANSP HungaroControl'!M17+'T1 NSA'!M17</f>
        <v>0</v>
      </c>
      <c r="N17" s="188">
        <f>'T1 ANSP HungaroControl'!N17+'T1 NSA'!N17</f>
        <v>0</v>
      </c>
      <c r="O17" s="189">
        <f>'T1 ANSP HungaroControl'!O17+'T1 NSA'!O17</f>
        <v>0</v>
      </c>
      <c r="P17" s="32"/>
      <c r="Q17" s="121"/>
      <c r="R17" s="122"/>
      <c r="S17" s="4"/>
      <c r="T17" s="4"/>
      <c r="U17" s="29"/>
    </row>
    <row r="18" spans="1:27" s="149" customFormat="1" ht="12" customHeight="1">
      <c r="A18" s="144" t="s">
        <v>7</v>
      </c>
      <c r="B18" s="2"/>
      <c r="C18" s="2"/>
      <c r="D18" s="2"/>
      <c r="E18" s="2"/>
      <c r="F18" s="184">
        <f>'T1 ANSP HungaroControl'!F18+'T1 NSA'!F18</f>
        <v>4310296.4313988751</v>
      </c>
      <c r="G18" s="176">
        <f>'T1 ANSP HungaroControl'!G18+'T1 NSA'!G18</f>
        <v>4895199.7169854911</v>
      </c>
      <c r="H18" s="176">
        <f>'T1 ANSP HungaroControl'!H18+'T1 NSA'!H18</f>
        <v>5177203.6859694216</v>
      </c>
      <c r="I18" s="176">
        <f>'T1 ANSP HungaroControl'!I18+'T1 NSA'!I18</f>
        <v>6005563.7261111354</v>
      </c>
      <c r="J18" s="388">
        <f>'T1 ANSP HungaroControl'!J18+'T1 NSA'!J18</f>
        <v>6391016.561688927</v>
      </c>
      <c r="K18" s="184">
        <f>'T1 ANSP HungaroControl'!K18+'T1 NSA'!K18</f>
        <v>8067687.8916746359</v>
      </c>
      <c r="L18" s="176">
        <f>'T1 ANSP HungaroControl'!L18+'T1 NSA'!L18</f>
        <v>9330850.4078363888</v>
      </c>
      <c r="M18" s="176">
        <f>'T1 ANSP HungaroControl'!M18+'T1 NSA'!M18</f>
        <v>11077881.051238447</v>
      </c>
      <c r="N18" s="176">
        <f>'T1 ANSP HungaroControl'!N18+'T1 NSA'!N18</f>
        <v>12319129.570423374</v>
      </c>
      <c r="O18" s="177">
        <f>'T1 ANSP HungaroControl'!O18+'T1 NSA'!O18</f>
        <v>12605339.014439519</v>
      </c>
      <c r="P18" s="93"/>
      <c r="Q18" s="145"/>
      <c r="R18" s="146"/>
      <c r="S18" s="101"/>
      <c r="T18" s="101"/>
      <c r="U18" s="102"/>
      <c r="V18" s="137"/>
      <c r="W18" s="137"/>
      <c r="X18" s="137"/>
      <c r="Y18" s="137"/>
      <c r="Z18" s="137"/>
      <c r="AA18" s="137"/>
    </row>
    <row r="19" spans="1:27" ht="12" customHeight="1">
      <c r="A19" s="139" t="s">
        <v>8</v>
      </c>
      <c r="B19" s="20"/>
      <c r="C19" s="20"/>
      <c r="D19" s="20"/>
      <c r="E19" s="20"/>
      <c r="F19" s="34"/>
      <c r="G19" s="35">
        <f t="shared" ref="G19:P19" si="0">G18/F18-1</f>
        <v>0.13569908587395929</v>
      </c>
      <c r="H19" s="35">
        <f t="shared" si="0"/>
        <v>5.7608266319640888E-2</v>
      </c>
      <c r="I19" s="35">
        <f t="shared" si="0"/>
        <v>0.16000143907542719</v>
      </c>
      <c r="J19" s="389">
        <f t="shared" si="0"/>
        <v>6.4182623506584546E-2</v>
      </c>
      <c r="K19" s="34">
        <f>K18/J18-1</f>
        <v>0.26234814349199898</v>
      </c>
      <c r="L19" s="35">
        <f>L18/K18-1</f>
        <v>0.15657057302195088</v>
      </c>
      <c r="M19" s="35">
        <f t="shared" si="0"/>
        <v>0.18723166346497622</v>
      </c>
      <c r="N19" s="35">
        <f t="shared" si="0"/>
        <v>0.11204746769204221</v>
      </c>
      <c r="O19" s="36">
        <f t="shared" si="0"/>
        <v>2.3232927487287558E-2</v>
      </c>
      <c r="P19" s="33">
        <f t="shared" si="0"/>
        <v>-1</v>
      </c>
      <c r="Q19" s="34"/>
      <c r="R19" s="35"/>
      <c r="S19" s="35"/>
      <c r="T19" s="35"/>
      <c r="U19" s="36"/>
    </row>
    <row r="20" spans="1:27" ht="12" customHeight="1">
      <c r="A20" s="37"/>
      <c r="B20" s="2"/>
      <c r="C20" s="2"/>
      <c r="D20" s="2"/>
      <c r="E20" s="2"/>
      <c r="F20" s="37"/>
      <c r="G20" s="37"/>
      <c r="H20" s="32"/>
      <c r="I20" s="37"/>
      <c r="J20" s="390"/>
      <c r="K20" s="37"/>
      <c r="L20" s="37"/>
      <c r="M20" s="37"/>
      <c r="N20" s="37"/>
      <c r="O20" s="37"/>
      <c r="P20" s="37"/>
      <c r="Q20" s="37"/>
      <c r="R20" s="40"/>
      <c r="S20" s="40"/>
      <c r="T20" s="40"/>
      <c r="U20" s="40"/>
    </row>
    <row r="21" spans="1:27" ht="15.6" customHeight="1">
      <c r="A21" s="20" t="s">
        <v>9</v>
      </c>
      <c r="B21" s="20"/>
      <c r="C21" s="20"/>
      <c r="D21" s="20"/>
      <c r="E21" s="20"/>
      <c r="F21" s="20"/>
      <c r="G21" s="20"/>
      <c r="H21" s="20"/>
      <c r="I21" s="20"/>
      <c r="J21" s="385"/>
      <c r="K21" s="20"/>
      <c r="L21" s="20"/>
      <c r="M21" s="20"/>
      <c r="N21" s="20"/>
      <c r="O21" s="20"/>
      <c r="P21" s="20"/>
      <c r="Q21" s="20"/>
      <c r="R21" s="22"/>
      <c r="S21" s="24"/>
      <c r="T21" s="24"/>
      <c r="U21" s="24"/>
    </row>
    <row r="22" spans="1:27" ht="12" customHeight="1">
      <c r="A22" s="138" t="s">
        <v>10</v>
      </c>
      <c r="B22" s="2"/>
      <c r="C22" s="2"/>
      <c r="D22" s="2"/>
      <c r="E22" s="2"/>
      <c r="F22" s="190">
        <f>'T1 ANSP HungaroControl'!F22+'T1 NSA'!F22</f>
        <v>3683453.4986365661</v>
      </c>
      <c r="G22" s="191">
        <f>'T1 ANSP HungaroControl'!G22+'T1 NSA'!G22</f>
        <v>4351563.6991118947</v>
      </c>
      <c r="H22" s="191">
        <f>'T1 ANSP HungaroControl'!H22+'T1 NSA'!H22</f>
        <v>4560380.8744852804</v>
      </c>
      <c r="I22" s="191">
        <f>'T1 ANSP HungaroControl'!I22+'T1 NSA'!I22</f>
        <v>5542598.6267315131</v>
      </c>
      <c r="J22" s="391">
        <f>'T1 ANSP HungaroControl'!J22+'T1 NSA'!J22</f>
        <v>5906891.8591173356</v>
      </c>
      <c r="K22" s="190">
        <f>'T1 ANSP HungaroControl'!K22+'T1 NSA'!K22</f>
        <v>7292947.5249878876</v>
      </c>
      <c r="L22" s="191">
        <f>'T1 ANSP HungaroControl'!L22+'T1 NSA'!L22</f>
        <v>8462553.4901555795</v>
      </c>
      <c r="M22" s="191">
        <f>'T1 ANSP HungaroControl'!M22+'T1 NSA'!M22</f>
        <v>10082457.444617942</v>
      </c>
      <c r="N22" s="191">
        <f>'T1 ANSP HungaroControl'!N22+'T1 NSA'!N22</f>
        <v>11228952.968239475</v>
      </c>
      <c r="O22" s="1244">
        <f>'T1 ANSP HungaroControl'!O22+'T1 NSA'!O22</f>
        <v>11487033.433658205</v>
      </c>
      <c r="P22" s="32"/>
      <c r="Q22" s="77"/>
      <c r="R22" s="26"/>
      <c r="S22" s="27"/>
      <c r="T22" s="41"/>
      <c r="U22" s="42"/>
    </row>
    <row r="23" spans="1:27" ht="12" customHeight="1">
      <c r="A23" s="25" t="s">
        <v>30</v>
      </c>
      <c r="B23" s="20"/>
      <c r="C23" s="20"/>
      <c r="D23" s="20"/>
      <c r="E23" s="20"/>
      <c r="F23" s="185">
        <f>'T1 ANSP HungaroControl'!F23+'T1 NSA'!F23</f>
        <v>105143.54219373935</v>
      </c>
      <c r="G23" s="186">
        <f>'T1 ANSP HungaroControl'!G23+'T1 NSA'!G23</f>
        <v>116921.16803990344</v>
      </c>
      <c r="H23" s="186">
        <f>'T1 ANSP HungaroControl'!H23+'T1 NSA'!H23</f>
        <v>73388.719809098227</v>
      </c>
      <c r="I23" s="186">
        <f>'T1 ANSP HungaroControl'!I23+'T1 NSA'!I23</f>
        <v>65188.247239142373</v>
      </c>
      <c r="J23" s="392">
        <f>'T1 ANSP HungaroControl'!J23+'T1 NSA'!J23</f>
        <v>67806.276088355764</v>
      </c>
      <c r="K23" s="185">
        <f>'T1 ANSP HungaroControl'!K23+'T1 NSA'!K23</f>
        <v>93821.928467305101</v>
      </c>
      <c r="L23" s="186">
        <f>'T1 ANSP HungaroControl'!L23+'T1 NSA'!L23</f>
        <v>108849.40389079976</v>
      </c>
      <c r="M23" s="186">
        <f>'T1 ANSP HungaroControl'!M23+'T1 NSA'!M23</f>
        <v>129672.43396551762</v>
      </c>
      <c r="N23" s="186">
        <f>'T1 ANSP HungaroControl'!N23+'T1 NSA'!N23</f>
        <v>144392.62903418197</v>
      </c>
      <c r="O23" s="1245">
        <f>'T1 ANSP HungaroControl'!O23+'T1 NSA'!O23</f>
        <v>147676.98478821293</v>
      </c>
      <c r="P23" s="32"/>
      <c r="Q23" s="45"/>
      <c r="R23" s="30"/>
      <c r="S23" s="4"/>
      <c r="T23" s="43"/>
      <c r="U23" s="44"/>
    </row>
    <row r="24" spans="1:27" ht="12" customHeight="1">
      <c r="A24" s="25" t="s">
        <v>31</v>
      </c>
      <c r="B24" s="2"/>
      <c r="C24" s="2"/>
      <c r="D24" s="2"/>
      <c r="E24" s="2"/>
      <c r="F24" s="185">
        <f>'T1 ANSP HungaroControl'!F24+'T1 NSA'!F24</f>
        <v>27908.587597852493</v>
      </c>
      <c r="G24" s="186">
        <f>'T1 ANSP HungaroControl'!G24+'T1 NSA'!G24</f>
        <v>25475.387025939508</v>
      </c>
      <c r="H24" s="186">
        <f>'T1 ANSP HungaroControl'!H24+'T1 NSA'!H24</f>
        <v>30471.105899179151</v>
      </c>
      <c r="I24" s="186">
        <f>'T1 ANSP HungaroControl'!I24+'T1 NSA'!I24</f>
        <v>8985.0662448143776</v>
      </c>
      <c r="J24" s="392">
        <f>'T1 ANSP HungaroControl'!J24+'T1 NSA'!J24</f>
        <v>10108.31456783676</v>
      </c>
      <c r="K24" s="185">
        <f>'T1 ANSP HungaroControl'!K24+'T1 NSA'!K24</f>
        <v>50588.923156137214</v>
      </c>
      <c r="L24" s="186">
        <f>'T1 ANSP HungaroControl'!L24+'T1 NSA'!L24</f>
        <v>58691.760220447119</v>
      </c>
      <c r="M24" s="186">
        <f>'T1 ANSP HungaroControl'!M24+'T1 NSA'!M24</f>
        <v>69919.568959157157</v>
      </c>
      <c r="N24" s="186">
        <f>'T1 ANSP HungaroControl'!N24+'T1 NSA'!N24</f>
        <v>77856.719999827939</v>
      </c>
      <c r="O24" s="1245">
        <f>'T1 ANSP HungaroControl'!O24+'T1 NSA'!O24</f>
        <v>79627.649499704814</v>
      </c>
      <c r="P24" s="32"/>
      <c r="Q24" s="45"/>
      <c r="R24" s="30"/>
      <c r="S24" s="4"/>
      <c r="T24" s="43"/>
      <c r="U24" s="44"/>
    </row>
    <row r="25" spans="1:27" ht="12" customHeight="1">
      <c r="A25" s="25" t="s">
        <v>32</v>
      </c>
      <c r="B25" s="20"/>
      <c r="C25" s="20"/>
      <c r="D25" s="20"/>
      <c r="E25" s="20"/>
      <c r="F25" s="185">
        <f>'T1 ANSP HungaroControl'!F25+'T1 NSA'!F25</f>
        <v>195420.22944454337</v>
      </c>
      <c r="G25" s="186">
        <f>'T1 ANSP HungaroControl'!G25+'T1 NSA'!G25</f>
        <v>174829.31695276307</v>
      </c>
      <c r="H25" s="186">
        <f>'T1 ANSP HungaroControl'!H25+'T1 NSA'!H25</f>
        <v>193993.88837524829</v>
      </c>
      <c r="I25" s="186">
        <f>'T1 ANSP HungaroControl'!I25+'T1 NSA'!I25</f>
        <v>136214.79241110795</v>
      </c>
      <c r="J25" s="392">
        <f>'T1 ANSP HungaroControl'!J25+'T1 NSA'!J25</f>
        <v>151046.59913104333</v>
      </c>
      <c r="K25" s="185">
        <f>'T1 ANSP HungaroControl'!K25+'T1 NSA'!K25</f>
        <v>201662.49660447158</v>
      </c>
      <c r="L25" s="186">
        <f>'T1 ANSP HungaroControl'!L25+'T1 NSA'!L25</f>
        <v>233962.8155285313</v>
      </c>
      <c r="M25" s="186">
        <f>'T1 ANSP HungaroControl'!M25+'T1 NSA'!M25</f>
        <v>278720.20114548696</v>
      </c>
      <c r="N25" s="186">
        <f>'T1 ANSP HungaroControl'!N25+'T1 NSA'!N25</f>
        <v>310360.04629198858</v>
      </c>
      <c r="O25" s="1245">
        <f>'T1 ANSP HungaroControl'!O25+'T1 NSA'!O25</f>
        <v>317419.49808449729</v>
      </c>
      <c r="P25" s="32"/>
      <c r="Q25" s="45"/>
      <c r="R25" s="30"/>
      <c r="S25" s="4"/>
      <c r="T25" s="43"/>
      <c r="U25" s="44"/>
    </row>
    <row r="26" spans="1:27" ht="12" customHeight="1">
      <c r="A26" s="25" t="s">
        <v>11</v>
      </c>
      <c r="B26" s="2"/>
      <c r="C26" s="2"/>
      <c r="D26" s="2"/>
      <c r="E26" s="2"/>
      <c r="F26" s="185">
        <f>'T1 ANSP HungaroControl'!F26+'T1 NSA'!F26</f>
        <v>0</v>
      </c>
      <c r="G26" s="186">
        <f>'T1 ANSP HungaroControl'!G26+'T1 NSA'!G26</f>
        <v>0</v>
      </c>
      <c r="H26" s="186">
        <f>'T1 ANSP HungaroControl'!H26+'T1 NSA'!H26</f>
        <v>0</v>
      </c>
      <c r="I26" s="186">
        <f>'T1 ANSP HungaroControl'!I26+'T1 NSA'!I26</f>
        <v>0</v>
      </c>
      <c r="J26" s="392">
        <f>'T1 ANSP HungaroControl'!J26+'T1 NSA'!J26</f>
        <v>0</v>
      </c>
      <c r="K26" s="185">
        <f>'T1 ANSP HungaroControl'!K26+'T1 NSA'!K26</f>
        <v>0</v>
      </c>
      <c r="L26" s="186">
        <f>'T1 ANSP HungaroControl'!L26+'T1 NSA'!L26</f>
        <v>0</v>
      </c>
      <c r="M26" s="186">
        <f>'T1 ANSP HungaroControl'!M26+'T1 NSA'!M26</f>
        <v>0</v>
      </c>
      <c r="N26" s="186">
        <f>'T1 ANSP HungaroControl'!N26+'T1 NSA'!N26</f>
        <v>0</v>
      </c>
      <c r="O26" s="1245">
        <f>'T1 ANSP HungaroControl'!O26+'T1 NSA'!O26</f>
        <v>0</v>
      </c>
      <c r="P26" s="32"/>
      <c r="Q26" s="45"/>
      <c r="R26" s="30"/>
      <c r="S26" s="4"/>
      <c r="T26" s="43"/>
      <c r="U26" s="44"/>
    </row>
    <row r="27" spans="1:27" ht="12" customHeight="1">
      <c r="A27" s="25" t="s">
        <v>33</v>
      </c>
      <c r="B27" s="20"/>
      <c r="C27" s="20"/>
      <c r="D27" s="20"/>
      <c r="E27" s="20"/>
      <c r="F27" s="185">
        <f>'T1 ANSP HungaroControl'!F27+'T1 NSA'!F27</f>
        <v>42135.837534421022</v>
      </c>
      <c r="G27" s="186">
        <f>'T1 ANSP HungaroControl'!G27+'T1 NSA'!G27</f>
        <v>49078.838001179924</v>
      </c>
      <c r="H27" s="186">
        <f>'T1 ANSP HungaroControl'!H27+'T1 NSA'!H27</f>
        <v>32295.693640562971</v>
      </c>
      <c r="I27" s="186">
        <f>'T1 ANSP HungaroControl'!I27+'T1 NSA'!I27</f>
        <v>7962.042209145824</v>
      </c>
      <c r="J27" s="392">
        <f>'T1 ANSP HungaroControl'!J27+'T1 NSA'!J27</f>
        <v>5007.0820351498423</v>
      </c>
      <c r="K27" s="185">
        <f>'T1 ANSP HungaroControl'!K27+'T1 NSA'!K27</f>
        <v>50177.979069600042</v>
      </c>
      <c r="L27" s="186">
        <f>'T1 ANSP HungaroControl'!L27+'T1 NSA'!L27</f>
        <v>58214.99514449147</v>
      </c>
      <c r="M27" s="186">
        <f>'T1 ANSP HungaroControl'!M27+'T1 NSA'!M27</f>
        <v>69351.598114861612</v>
      </c>
      <c r="N27" s="186">
        <f>'T1 ANSP HungaroControl'!N27+'T1 NSA'!N27</f>
        <v>77224.274067299164</v>
      </c>
      <c r="O27" s="1245">
        <f>'T1 ANSP HungaroControl'!O27+'T1 NSA'!O27</f>
        <v>78980.817947553296</v>
      </c>
      <c r="P27" s="32"/>
      <c r="Q27" s="45"/>
      <c r="R27" s="30"/>
      <c r="S27" s="4"/>
      <c r="T27" s="43"/>
      <c r="U27" s="44"/>
    </row>
    <row r="28" spans="1:27" ht="12" customHeight="1">
      <c r="A28" s="25" t="s">
        <v>34</v>
      </c>
      <c r="B28" s="2"/>
      <c r="C28" s="2"/>
      <c r="D28" s="2"/>
      <c r="E28" s="2"/>
      <c r="F28" s="185">
        <f>'T1 ANSP HungaroControl'!F28+'T1 NSA'!F28</f>
        <v>69465.848458578257</v>
      </c>
      <c r="G28" s="186">
        <f>'T1 ANSP HungaroControl'!G28+'T1 NSA'!G28</f>
        <v>78860.105238167729</v>
      </c>
      <c r="H28" s="186">
        <f>'T1 ANSP HungaroControl'!H28+'T1 NSA'!H28</f>
        <v>86668.384906623673</v>
      </c>
      <c r="I28" s="186">
        <f>'T1 ANSP HungaroControl'!I28+'T1 NSA'!I28</f>
        <v>45131.77860524381</v>
      </c>
      <c r="J28" s="392">
        <f>'T1 ANSP HungaroControl'!J28+'T1 NSA'!J28</f>
        <v>44237.820332870484</v>
      </c>
      <c r="K28" s="185">
        <f>'T1 ANSP HungaroControl'!K28+'T1 NSA'!K28</f>
        <v>123805.50539239733</v>
      </c>
      <c r="L28" s="186">
        <f>'T1 ANSP HungaroControl'!L28+'T1 NSA'!L28</f>
        <v>143635.45580986209</v>
      </c>
      <c r="M28" s="186">
        <f>'T1 ANSP HungaroControl'!M28+'T1 NSA'!M28</f>
        <v>171113.10207354886</v>
      </c>
      <c r="N28" s="186">
        <f>'T1 ANSP HungaroControl'!N28+'T1 NSA'!N28</f>
        <v>190537.57159493316</v>
      </c>
      <c r="O28" s="1245">
        <f>'T1 ANSP HungaroControl'!O28+'T1 NSA'!O28</f>
        <v>194871.5405365109</v>
      </c>
      <c r="P28" s="32"/>
      <c r="Q28" s="45"/>
      <c r="R28" s="30"/>
      <c r="S28" s="4"/>
      <c r="T28" s="43"/>
      <c r="U28" s="44"/>
    </row>
    <row r="29" spans="1:27" ht="12" customHeight="1">
      <c r="A29" s="25" t="s">
        <v>12</v>
      </c>
      <c r="B29" s="20"/>
      <c r="C29" s="20"/>
      <c r="D29" s="20"/>
      <c r="E29" s="20"/>
      <c r="F29" s="185">
        <f>'T1 ANSP HungaroControl'!F29+'T1 NSA'!F29</f>
        <v>67327.749213373929</v>
      </c>
      <c r="G29" s="186">
        <f>'T1 ANSP HungaroControl'!G29+'T1 NSA'!G29</f>
        <v>67604.890845299335</v>
      </c>
      <c r="H29" s="186">
        <f>'T1 ANSP HungaroControl'!H29+'T1 NSA'!H29</f>
        <v>70300.540853436643</v>
      </c>
      <c r="I29" s="186">
        <f>'T1 ANSP HungaroControl'!I29+'T1 NSA'!I29</f>
        <v>70300</v>
      </c>
      <c r="J29" s="392">
        <f>'T1 ANSP HungaroControl'!J29+'T1 NSA'!J29</f>
        <v>70300</v>
      </c>
      <c r="K29" s="185">
        <f>'T1 ANSP HungaroControl'!K29+'T1 NSA'!K29</f>
        <v>105449.99999999996</v>
      </c>
      <c r="L29" s="186">
        <f>'T1 ANSP HungaroControl'!L29+'T1 NSA'!L29</f>
        <v>115994.99999999994</v>
      </c>
      <c r="M29" s="186">
        <f>'T1 ANSP HungaroControl'!M29+'T1 NSA'!M29</f>
        <v>126539.99999999996</v>
      </c>
      <c r="N29" s="186">
        <f>'T1 ANSP HungaroControl'!N29+'T1 NSA'!N29</f>
        <v>137084.99999999991</v>
      </c>
      <c r="O29" s="1245">
        <f>'T1 ANSP HungaroControl'!O29+'T1 NSA'!O29</f>
        <v>147629.99999999991</v>
      </c>
      <c r="P29" s="32"/>
      <c r="Q29" s="45"/>
      <c r="R29" s="30"/>
      <c r="S29" s="4"/>
      <c r="T29" s="43"/>
      <c r="U29" s="44"/>
      <c r="W29" s="137"/>
    </row>
    <row r="30" spans="1:27" ht="12" customHeight="1">
      <c r="A30" s="25" t="s">
        <v>35</v>
      </c>
      <c r="B30" s="2"/>
      <c r="C30" s="2"/>
      <c r="D30" s="2"/>
      <c r="E30" s="2"/>
      <c r="F30" s="185">
        <f>'T1 ANSP HungaroControl'!F30+'T1 NSA'!F30</f>
        <v>119441.13831980001</v>
      </c>
      <c r="G30" s="186">
        <f>'T1 ANSP HungaroControl'!G30+'T1 NSA'!G30</f>
        <v>30866.311679999999</v>
      </c>
      <c r="H30" s="186">
        <f>'T1 ANSP HungaroControl'!H30+'T1 NSA'!H30</f>
        <v>129704.478</v>
      </c>
      <c r="I30" s="186">
        <f>'T1 ANSP HungaroControl'!I30+'T1 NSA'!I30</f>
        <v>129183.17267016714</v>
      </c>
      <c r="J30" s="392">
        <f>'T1 ANSP HungaroControl'!J30+'T1 NSA'!J30</f>
        <v>135618.61092793549</v>
      </c>
      <c r="K30" s="185">
        <f>'T1 ANSP HungaroControl'!K30+'T1 NSA'!K30</f>
        <v>149233.53399683605</v>
      </c>
      <c r="L30" s="186">
        <f>'T1 ANSP HungaroControl'!L30+'T1 NSA'!L30</f>
        <v>148947.48708667804</v>
      </c>
      <c r="M30" s="186">
        <f>'T1 ANSP HungaroControl'!M30+'T1 NSA'!M30</f>
        <v>150106.70236193441</v>
      </c>
      <c r="N30" s="186">
        <f>'T1 ANSP HungaroControl'!N30+'T1 NSA'!N30</f>
        <v>152720.36119566805</v>
      </c>
      <c r="O30" s="1245">
        <f>'T1 ANSP HungaroControl'!O30+'T1 NSA'!O30</f>
        <v>152099.08992483458</v>
      </c>
      <c r="P30" s="32"/>
      <c r="Q30" s="45"/>
      <c r="R30" s="30"/>
      <c r="S30" s="4"/>
      <c r="T30" s="43"/>
      <c r="U30" s="44"/>
    </row>
    <row r="31" spans="1:27" s="149" customFormat="1" ht="12" customHeight="1">
      <c r="A31" s="144" t="s">
        <v>13</v>
      </c>
      <c r="B31" s="20"/>
      <c r="C31" s="20"/>
      <c r="D31" s="20"/>
      <c r="E31" s="20"/>
      <c r="F31" s="184">
        <f>'T1 ANSP HungaroControl'!F31+'T1 NSA'!F31</f>
        <v>4310296.4313988751</v>
      </c>
      <c r="G31" s="176">
        <f>'T1 ANSP HungaroControl'!G31+'T1 NSA'!G31</f>
        <v>4895199.7168951472</v>
      </c>
      <c r="H31" s="176">
        <f>'T1 ANSP HungaroControl'!H31+'T1 NSA'!H31</f>
        <v>5177203.68596943</v>
      </c>
      <c r="I31" s="176">
        <f>'T1 ANSP HungaroControl'!I31+'T1 NSA'!I31</f>
        <v>6005563.7261111345</v>
      </c>
      <c r="J31" s="388">
        <f>'T1 ANSP HungaroControl'!J31+'T1 NSA'!J31</f>
        <v>6391016.5622005276</v>
      </c>
      <c r="K31" s="184">
        <f>'T1 ANSP HungaroControl'!K31+'T1 NSA'!K31</f>
        <v>8067687.8916746359</v>
      </c>
      <c r="L31" s="176">
        <f>'T1 ANSP HungaroControl'!L31+'T1 NSA'!L31</f>
        <v>9330850.4078363888</v>
      </c>
      <c r="M31" s="176">
        <f>'T1 ANSP HungaroControl'!M31+'T1 NSA'!M31</f>
        <v>11077881.051238447</v>
      </c>
      <c r="N31" s="176">
        <f>'T1 ANSP HungaroControl'!N31+'T1 NSA'!N31</f>
        <v>12319129.570423374</v>
      </c>
      <c r="O31" s="177">
        <f>'T1 ANSP HungaroControl'!O31+'T1 NSA'!O31</f>
        <v>12605339.014439519</v>
      </c>
      <c r="P31" s="93"/>
      <c r="Q31" s="145"/>
      <c r="R31" s="146"/>
      <c r="S31" s="92"/>
      <c r="T31" s="101"/>
      <c r="U31" s="148"/>
      <c r="V31" s="1"/>
      <c r="X31" s="1"/>
    </row>
    <row r="32" spans="1:27" ht="12" customHeight="1">
      <c r="A32" s="139" t="s">
        <v>8</v>
      </c>
      <c r="B32" s="2"/>
      <c r="C32" s="2"/>
      <c r="D32" s="2"/>
      <c r="E32" s="2"/>
      <c r="F32" s="34"/>
      <c r="G32" s="35">
        <f t="shared" ref="G32" si="1">G31/F31-1</f>
        <v>0.13569908585299917</v>
      </c>
      <c r="H32" s="35">
        <f t="shared" ref="H32" si="2">H31/G31-1</f>
        <v>5.7608266339161274E-2</v>
      </c>
      <c r="I32" s="35">
        <f t="shared" ref="I32" si="3">I31/H31-1</f>
        <v>0.16000143907542519</v>
      </c>
      <c r="J32" s="389">
        <f t="shared" ref="J32" si="4">J31/I31-1</f>
        <v>6.4182623591772403E-2</v>
      </c>
      <c r="K32" s="34">
        <f t="shared" ref="K32" si="5">K31/J31-1</f>
        <v>0.26234814339094803</v>
      </c>
      <c r="L32" s="35">
        <f t="shared" ref="L32" si="6">L31/K31-1</f>
        <v>0.15657057302195088</v>
      </c>
      <c r="M32" s="35">
        <f t="shared" ref="M32" si="7">M31/L31-1</f>
        <v>0.18723166346497622</v>
      </c>
      <c r="N32" s="35">
        <f t="shared" ref="N32" si="8">N31/M31-1</f>
        <v>0.11204746769204221</v>
      </c>
      <c r="O32" s="36">
        <f t="shared" ref="O32" si="9">O31/N31-1</f>
        <v>2.3232927487287558E-2</v>
      </c>
      <c r="P32" s="33">
        <f t="shared" ref="P32" si="10">P31/O31-1</f>
        <v>-1</v>
      </c>
      <c r="Q32" s="34"/>
      <c r="R32" s="35"/>
      <c r="S32" s="35"/>
      <c r="T32" s="35"/>
      <c r="U32" s="36"/>
    </row>
    <row r="33" spans="1:22" ht="12" customHeight="1">
      <c r="A33" s="37"/>
      <c r="B33" s="20"/>
      <c r="C33" s="20"/>
      <c r="D33" s="20"/>
      <c r="E33" s="20"/>
      <c r="F33" s="39"/>
      <c r="G33" s="39"/>
      <c r="H33" s="32"/>
      <c r="I33" s="39"/>
      <c r="J33" s="393"/>
      <c r="K33" s="39"/>
      <c r="L33" s="39"/>
      <c r="M33" s="39"/>
      <c r="N33" s="39"/>
      <c r="O33" s="39"/>
      <c r="P33" s="39"/>
      <c r="Q33" s="39"/>
      <c r="R33" s="39"/>
      <c r="S33" s="40"/>
      <c r="T33" s="40"/>
      <c r="U33" s="40"/>
    </row>
    <row r="34" spans="1:22" ht="15.6" customHeight="1">
      <c r="A34" s="20" t="s">
        <v>14</v>
      </c>
      <c r="B34" s="2"/>
      <c r="C34" s="2"/>
      <c r="D34" s="2"/>
      <c r="E34" s="2"/>
      <c r="F34" s="20"/>
      <c r="G34" s="20"/>
      <c r="H34" s="20"/>
      <c r="I34" s="20"/>
      <c r="J34" s="385"/>
      <c r="K34" s="22"/>
      <c r="L34" s="22"/>
      <c r="M34" s="22"/>
      <c r="N34" s="22"/>
      <c r="O34" s="23"/>
      <c r="P34" s="23"/>
      <c r="Q34" s="22"/>
      <c r="R34" s="22"/>
      <c r="S34" s="22"/>
      <c r="T34" s="22"/>
      <c r="U34" s="22"/>
    </row>
    <row r="35" spans="1:22" ht="12" customHeight="1">
      <c r="A35" s="20" t="s">
        <v>15</v>
      </c>
      <c r="B35" s="20"/>
      <c r="C35" s="20"/>
      <c r="D35" s="20"/>
      <c r="E35" s="20"/>
      <c r="F35" s="20"/>
      <c r="G35" s="20"/>
      <c r="H35" s="20"/>
      <c r="I35" s="20"/>
      <c r="J35" s="385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</row>
    <row r="36" spans="1:22" s="14" customFormat="1" ht="12" customHeight="1">
      <c r="A36" s="50" t="s">
        <v>22</v>
      </c>
      <c r="B36" s="2"/>
      <c r="C36" s="2"/>
      <c r="D36" s="2"/>
      <c r="E36" s="2"/>
      <c r="F36" s="190">
        <f>'T1 ANSP HungaroControl'!F36+'T1 NSA'!F36</f>
        <v>2658878.984678091</v>
      </c>
      <c r="G36" s="191">
        <f>'T1 ANSP HungaroControl'!G36+'T1 NSA'!G36</f>
        <v>4243751.1437834185</v>
      </c>
      <c r="H36" s="191">
        <f>'T1 ANSP HungaroControl'!H36+'T1 NSA'!H36</f>
        <v>5766675.2633976229</v>
      </c>
      <c r="I36" s="191">
        <f>'T1 ANSP HungaroControl'!I36+'T1 NSA'!I36</f>
        <v>5434318.2450674092</v>
      </c>
      <c r="J36" s="391">
        <f>'T1 ANSP HungaroControl'!J36+'T1 NSA'!J36</f>
        <v>5489456.6471907906</v>
      </c>
      <c r="K36" s="470">
        <f>'T1 ANSP HungaroControl'!K36+'T1 NSA'!K36</f>
        <v>7719467.0784846051</v>
      </c>
      <c r="L36" s="471">
        <f>'T1 ANSP HungaroControl'!L36+'T1 NSA'!L36</f>
        <v>11474465.391794758</v>
      </c>
      <c r="M36" s="471">
        <f>'T1 ANSP HungaroControl'!M36+'T1 NSA'!M36</f>
        <v>13376143.69742308</v>
      </c>
      <c r="N36" s="471">
        <f>'T1 ANSP HungaroControl'!N36+'T1 NSA'!N36</f>
        <v>17887504.239364862</v>
      </c>
      <c r="O36" s="1206">
        <f>'T1 ANSP HungaroControl'!O36+'T1 NSA'!O36</f>
        <v>17243743.556707211</v>
      </c>
      <c r="P36" s="51"/>
      <c r="Q36" s="77"/>
      <c r="R36" s="26"/>
      <c r="S36" s="26"/>
      <c r="T36" s="52"/>
      <c r="U36" s="53"/>
      <c r="V36" s="1"/>
    </row>
    <row r="37" spans="1:22" s="14" customFormat="1" ht="12" customHeight="1">
      <c r="A37" s="54" t="s">
        <v>23</v>
      </c>
      <c r="B37" s="20"/>
      <c r="C37" s="20"/>
      <c r="D37" s="20"/>
      <c r="E37" s="20"/>
      <c r="F37" s="185">
        <f>'T1 ANSP HungaroControl'!F37+'T1 NSA'!F37</f>
        <v>-62351.372520784498</v>
      </c>
      <c r="G37" s="186">
        <f>'T1 ANSP HungaroControl'!G37+'T1 NSA'!G37</f>
        <v>-53068.2004617645</v>
      </c>
      <c r="H37" s="186">
        <f>'T1 ANSP HungaroControl'!H37+'T1 NSA'!H37</f>
        <v>-44188.628029059939</v>
      </c>
      <c r="I37" s="186">
        <f>'T1 ANSP HungaroControl'!I37+'T1 NSA'!I37</f>
        <v>-50940.396281589274</v>
      </c>
      <c r="J37" s="392">
        <f>'T1 ANSP HungaroControl'!J37+'T1 NSA'!J37</f>
        <v>-39551.15976354733</v>
      </c>
      <c r="K37" s="451">
        <f>'T1 ANSP HungaroControl'!K37+'T1 NSA'!K37</f>
        <v>-26066.498850462136</v>
      </c>
      <c r="L37" s="452">
        <f>'T1 ANSP HungaroControl'!L37+'T1 NSA'!L37</f>
        <v>-15938.766777728957</v>
      </c>
      <c r="M37" s="452">
        <f>'T1 ANSP HungaroControl'!M37+'T1 NSA'!M37</f>
        <v>-5298.2557228124188</v>
      </c>
      <c r="N37" s="452">
        <f>'T1 ANSP HungaroControl'!N37+'T1 NSA'!N37</f>
        <v>0</v>
      </c>
      <c r="O37" s="1202">
        <f>'T1 ANSP HungaroControl'!O37+'T1 NSA'!O37</f>
        <v>0</v>
      </c>
      <c r="P37" s="51"/>
      <c r="Q37" s="45"/>
      <c r="R37" s="30"/>
      <c r="S37" s="43"/>
      <c r="T37" s="43"/>
      <c r="U37" s="44"/>
      <c r="V37" s="1"/>
    </row>
    <row r="38" spans="1:22" s="14" customFormat="1" ht="12" customHeight="1">
      <c r="A38" s="54" t="s">
        <v>24</v>
      </c>
      <c r="B38" s="2"/>
      <c r="C38" s="2"/>
      <c r="D38" s="2"/>
      <c r="E38" s="2"/>
      <c r="F38" s="185">
        <f>'T1 ANSP HungaroControl'!F38+'T1 NSA'!F38</f>
        <v>-821395.95213444345</v>
      </c>
      <c r="G38" s="186">
        <f>'T1 ANSP HungaroControl'!G38+'T1 NSA'!G38</f>
        <v>-1733510.3459018143</v>
      </c>
      <c r="H38" s="186">
        <f>'T1 ANSP HungaroControl'!H38+'T1 NSA'!H38</f>
        <v>-3541439.6217415044</v>
      </c>
      <c r="I38" s="186">
        <f>'T1 ANSP HungaroControl'!I38+'T1 NSA'!I38</f>
        <v>-1580465.7735129632</v>
      </c>
      <c r="J38" s="392">
        <f>'T1 ANSP HungaroControl'!J38+'T1 NSA'!J38</f>
        <v>-1891198.5999052895</v>
      </c>
      <c r="K38" s="451">
        <f>'T1 ANSP HungaroControl'!K38+'T1 NSA'!K38</f>
        <v>-2207689.1170369769</v>
      </c>
      <c r="L38" s="452">
        <f>'T1 ANSP HungaroControl'!L38+'T1 NSA'!L38</f>
        <v>-2453565.7653496983</v>
      </c>
      <c r="M38" s="452">
        <f>'T1 ANSP HungaroControl'!M38+'T1 NSA'!M38</f>
        <v>-605147.66222837497</v>
      </c>
      <c r="N38" s="452">
        <f>'T1 ANSP HungaroControl'!N38+'T1 NSA'!N38</f>
        <v>-363088.59733702498</v>
      </c>
      <c r="O38" s="1202">
        <f>'T1 ANSP HungaroControl'!O38+'T1 NSA'!O38</f>
        <v>-121029.53244567499</v>
      </c>
      <c r="P38" s="51"/>
      <c r="Q38" s="45"/>
      <c r="R38" s="30"/>
      <c r="S38" s="43"/>
      <c r="T38" s="43"/>
      <c r="U38" s="44"/>
      <c r="V38" s="1"/>
    </row>
    <row r="39" spans="1:22" s="14" customFormat="1" ht="12" customHeight="1">
      <c r="A39" s="55" t="s">
        <v>25</v>
      </c>
      <c r="B39" s="20"/>
      <c r="C39" s="20"/>
      <c r="D39" s="20"/>
      <c r="E39" s="20"/>
      <c r="F39" s="193">
        <f>'T1 ANSP HungaroControl'!F39+'T1 NSA'!F39</f>
        <v>1775131.6600228632</v>
      </c>
      <c r="G39" s="192">
        <f>'T1 ANSP HungaroControl'!G39+'T1 NSA'!G39</f>
        <v>2457172.5974198398</v>
      </c>
      <c r="H39" s="192">
        <f>'T1 ANSP HungaroControl'!H39+'T1 NSA'!H39</f>
        <v>2181047.0136270588</v>
      </c>
      <c r="I39" s="192">
        <f>'T1 ANSP HungaroControl'!I39+'T1 NSA'!I39</f>
        <v>3802912.0752728572</v>
      </c>
      <c r="J39" s="394">
        <f>'T1 ANSP HungaroControl'!J39+'T1 NSA'!J39</f>
        <v>3558706.8875219533</v>
      </c>
      <c r="K39" s="508">
        <f>'T1 ANSP HungaroControl'!K39+'T1 NSA'!K39</f>
        <v>5485711.4625971662</v>
      </c>
      <c r="L39" s="509">
        <f>'T1 ANSP HungaroControl'!L39+'T1 NSA'!L39</f>
        <v>9004960.859667331</v>
      </c>
      <c r="M39" s="509">
        <f>'T1 ANSP HungaroControl'!M39+'T1 NSA'!M39</f>
        <v>12765697.779471891</v>
      </c>
      <c r="N39" s="509">
        <f>'T1 ANSP HungaroControl'!N39+'T1 NSA'!N39</f>
        <v>17524415.642027836</v>
      </c>
      <c r="O39" s="511">
        <f>'T1 ANSP HungaroControl'!O39+'T1 NSA'!O39</f>
        <v>17122714.024261534</v>
      </c>
      <c r="P39" s="51"/>
      <c r="Q39" s="56"/>
      <c r="R39" s="57"/>
      <c r="S39" s="59"/>
      <c r="T39" s="59"/>
      <c r="U39" s="60"/>
      <c r="V39" s="1"/>
    </row>
    <row r="40" spans="1:22" ht="12" customHeight="1">
      <c r="A40" s="20" t="s">
        <v>16</v>
      </c>
      <c r="B40" s="2"/>
      <c r="C40" s="2"/>
      <c r="D40" s="2"/>
      <c r="E40" s="2"/>
      <c r="F40" s="20"/>
      <c r="G40" s="20"/>
      <c r="H40" s="20"/>
      <c r="I40" s="20"/>
      <c r="J40" s="385"/>
      <c r="K40" s="61"/>
      <c r="L40" s="61"/>
      <c r="M40" s="61"/>
      <c r="N40" s="61"/>
      <c r="O40" s="61"/>
      <c r="P40" s="61"/>
      <c r="Q40" s="61"/>
      <c r="R40" s="61"/>
      <c r="S40" s="21"/>
      <c r="T40" s="21"/>
      <c r="U40" s="21"/>
    </row>
    <row r="41" spans="1:22" s="14" customFormat="1" ht="12" customHeight="1">
      <c r="A41" s="62" t="s">
        <v>26</v>
      </c>
      <c r="B41" s="20"/>
      <c r="C41" s="20"/>
      <c r="D41" s="20"/>
      <c r="E41" s="20"/>
      <c r="F41" s="360"/>
      <c r="G41" s="361"/>
      <c r="H41" s="361"/>
      <c r="I41" s="361"/>
      <c r="J41" s="901"/>
      <c r="K41" s="360"/>
      <c r="L41" s="361"/>
      <c r="M41" s="361"/>
      <c r="N41" s="361"/>
      <c r="O41" s="362"/>
      <c r="P41" s="63"/>
      <c r="Q41" s="369"/>
      <c r="R41" s="370"/>
      <c r="S41" s="437"/>
      <c r="T41" s="437"/>
      <c r="U41" s="438"/>
      <c r="V41" s="1"/>
    </row>
    <row r="42" spans="1:22" s="14" customFormat="1" ht="12" customHeight="1">
      <c r="A42" s="66" t="s">
        <v>27</v>
      </c>
      <c r="B42" s="2"/>
      <c r="C42" s="2"/>
      <c r="D42" s="2"/>
      <c r="E42" s="2"/>
      <c r="F42" s="363"/>
      <c r="G42" s="364"/>
      <c r="H42" s="364"/>
      <c r="I42" s="364"/>
      <c r="J42" s="902"/>
      <c r="K42" s="363"/>
      <c r="L42" s="364"/>
      <c r="M42" s="364"/>
      <c r="N42" s="364"/>
      <c r="O42" s="365"/>
      <c r="P42" s="63"/>
      <c r="Q42" s="371"/>
      <c r="R42" s="372"/>
      <c r="S42" s="439"/>
      <c r="T42" s="439"/>
      <c r="U42" s="440"/>
      <c r="V42" s="1"/>
    </row>
    <row r="43" spans="1:22" s="14" customFormat="1" ht="12" customHeight="1">
      <c r="A43" s="66" t="s">
        <v>28</v>
      </c>
      <c r="B43" s="20"/>
      <c r="C43" s="20"/>
      <c r="D43" s="20"/>
      <c r="E43" s="20"/>
      <c r="F43" s="363"/>
      <c r="G43" s="364"/>
      <c r="H43" s="364"/>
      <c r="I43" s="364"/>
      <c r="J43" s="902"/>
      <c r="K43" s="363"/>
      <c r="L43" s="364"/>
      <c r="M43" s="364"/>
      <c r="N43" s="364"/>
      <c r="O43" s="365"/>
      <c r="P43" s="63"/>
      <c r="Q43" s="371"/>
      <c r="R43" s="372"/>
      <c r="S43" s="439"/>
      <c r="T43" s="439"/>
      <c r="U43" s="440"/>
      <c r="V43" s="1"/>
    </row>
    <row r="44" spans="1:22" s="14" customFormat="1" ht="12" customHeight="1">
      <c r="A44" s="140" t="s">
        <v>46</v>
      </c>
      <c r="B44" s="2"/>
      <c r="C44" s="2"/>
      <c r="D44" s="2"/>
      <c r="E44" s="2"/>
      <c r="F44" s="366"/>
      <c r="G44" s="367"/>
      <c r="H44" s="367"/>
      <c r="I44" s="367"/>
      <c r="J44" s="628"/>
      <c r="K44" s="366"/>
      <c r="L44" s="367"/>
      <c r="M44" s="367"/>
      <c r="N44" s="367"/>
      <c r="O44" s="368"/>
      <c r="P44" s="69"/>
      <c r="Q44" s="373"/>
      <c r="R44" s="374"/>
      <c r="S44" s="441"/>
      <c r="T44" s="442"/>
      <c r="U44" s="443"/>
      <c r="V44" s="1"/>
    </row>
    <row r="45" spans="1:22" s="14" customFormat="1" ht="5.45" customHeight="1">
      <c r="A45" s="22"/>
      <c r="B45" s="20"/>
      <c r="C45" s="20"/>
      <c r="D45" s="20"/>
      <c r="E45" s="20"/>
      <c r="F45" s="5"/>
      <c r="G45" s="5"/>
      <c r="H45" s="5"/>
      <c r="I45" s="5"/>
      <c r="J45" s="384"/>
      <c r="K45" s="150"/>
      <c r="L45" s="150"/>
      <c r="M45" s="150"/>
      <c r="N45" s="150"/>
      <c r="O45" s="150"/>
      <c r="P45" s="69"/>
      <c r="Q45" s="150"/>
      <c r="R45" s="150"/>
      <c r="S45" s="151"/>
      <c r="T45" s="152"/>
      <c r="U45" s="152"/>
      <c r="V45" s="1"/>
    </row>
    <row r="46" spans="1:22" s="272" customFormat="1" ht="12" customHeight="1">
      <c r="A46" s="82" t="s">
        <v>36</v>
      </c>
      <c r="B46" s="2"/>
      <c r="C46" s="2"/>
      <c r="D46" s="2"/>
      <c r="E46" s="2"/>
      <c r="F46" s="5"/>
      <c r="G46" s="5"/>
      <c r="H46" s="5"/>
      <c r="I46" s="5"/>
      <c r="J46" s="384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1"/>
    </row>
    <row r="47" spans="1:22" s="271" customFormat="1" ht="12" customHeight="1">
      <c r="A47" s="130" t="s">
        <v>47</v>
      </c>
      <c r="B47" s="20"/>
      <c r="C47" s="20"/>
      <c r="D47" s="20"/>
      <c r="E47" s="20"/>
      <c r="F47" s="286">
        <f>'T1 ANSP HungaroControl'!F47+'T1 NSA'!F47</f>
        <v>4188</v>
      </c>
      <c r="G47" s="171">
        <f>'T1 ANSP HungaroControl'!G47+'T1 NSA'!G47</f>
        <v>117406.27298899999</v>
      </c>
      <c r="H47" s="171">
        <f>'T1 ANSP HungaroControl'!H47+'T1 NSA'!H47</f>
        <v>173091.82626</v>
      </c>
      <c r="I47" s="171">
        <f>'T1 ANSP HungaroControl'!I47+'T1 NSA'!I47</f>
        <v>0</v>
      </c>
      <c r="J47" s="395">
        <f>'T1 ANSP HungaroControl'!J47+'T1 NSA'!J47</f>
        <v>0</v>
      </c>
      <c r="K47" s="286">
        <f>'T1 ANSP HungaroControl'!K47+'T1 NSA'!K47</f>
        <v>429578.38551208668</v>
      </c>
      <c r="L47" s="171">
        <f>'T1 ANSP HungaroControl'!L47+'T1 NSA'!L47</f>
        <v>581711.39455448603</v>
      </c>
      <c r="M47" s="171">
        <f>'T1 ANSP HungaroControl'!M47+'T1 NSA'!M47</f>
        <v>670492.5370651444</v>
      </c>
      <c r="N47" s="171">
        <f>'T1 ANSP HungaroControl'!N47+'T1 NSA'!N47</f>
        <v>785495.77702083043</v>
      </c>
      <c r="O47" s="273">
        <f>'T1 ANSP HungaroControl'!O47+'T1 NSA'!O47</f>
        <v>969150.37760304171</v>
      </c>
      <c r="P47" s="170"/>
      <c r="Q47" s="131"/>
      <c r="R47" s="132"/>
      <c r="S47" s="171"/>
      <c r="T47" s="171"/>
      <c r="U47" s="273"/>
      <c r="V47" s="1"/>
    </row>
    <row r="48" spans="1:22" s="14" customFormat="1" ht="5.45" customHeight="1">
      <c r="A48" s="22"/>
      <c r="B48" s="2"/>
      <c r="C48" s="2"/>
      <c r="D48" s="2"/>
      <c r="E48" s="2"/>
      <c r="F48" s="5"/>
      <c r="G48" s="5"/>
      <c r="H48" s="5"/>
      <c r="I48" s="5"/>
      <c r="J48" s="384"/>
      <c r="K48" s="150"/>
      <c r="L48" s="150"/>
      <c r="M48" s="150"/>
      <c r="N48" s="150"/>
      <c r="O48" s="150"/>
      <c r="P48" s="69"/>
      <c r="Q48" s="150"/>
      <c r="R48" s="150"/>
      <c r="S48" s="151"/>
      <c r="T48" s="152"/>
      <c r="U48" s="152"/>
      <c r="V48" s="1"/>
    </row>
    <row r="49" spans="1:26" ht="12" customHeight="1">
      <c r="A49" s="129" t="s">
        <v>48</v>
      </c>
      <c r="B49" s="20"/>
      <c r="C49" s="20"/>
      <c r="D49" s="20"/>
      <c r="E49" s="20"/>
      <c r="F49" s="2"/>
      <c r="G49" s="2"/>
      <c r="H49" s="2"/>
      <c r="I49" s="2"/>
      <c r="J49" s="382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</row>
    <row r="50" spans="1:26" s="14" customFormat="1" ht="12" customHeight="1">
      <c r="A50" s="50" t="s">
        <v>49</v>
      </c>
      <c r="B50" s="2"/>
      <c r="C50" s="2"/>
      <c r="D50" s="2"/>
      <c r="E50" s="2"/>
      <c r="F50" s="582"/>
      <c r="G50" s="583"/>
      <c r="H50" s="583"/>
      <c r="I50" s="583"/>
      <c r="J50" s="626"/>
      <c r="K50" s="77">
        <f>'T1 ANSP HungaroControl'!K50+'T1 NSA'!K50</f>
        <v>805001.9820907308</v>
      </c>
      <c r="L50" s="26">
        <f>'T1 ANSP HungaroControl'!L50+'T1 NSA'!L50</f>
        <v>1145262.0908925475</v>
      </c>
      <c r="M50" s="26">
        <f>'T1 ANSP HungaroControl'!M50+'T1 NSA'!M50</f>
        <v>1567144.0879745116</v>
      </c>
      <c r="N50" s="26">
        <f>'T1 ANSP HungaroControl'!N50+'T1 NSA'!N50</f>
        <v>1911499.7737551373</v>
      </c>
      <c r="O50" s="78">
        <f>'T1 ANSP HungaroControl'!O50+'T1 NSA'!O50</f>
        <v>2055581.3743944273</v>
      </c>
      <c r="P50" s="51"/>
      <c r="Q50" s="77"/>
      <c r="R50" s="26"/>
      <c r="S50" s="26"/>
      <c r="T50" s="52"/>
      <c r="U50" s="53"/>
      <c r="V50" s="137"/>
      <c r="W50" s="137"/>
      <c r="X50" s="137"/>
      <c r="Y50" s="137"/>
      <c r="Z50" s="137"/>
    </row>
    <row r="51" spans="1:26" s="14" customFormat="1" ht="12" customHeight="1">
      <c r="A51" s="54" t="s">
        <v>50</v>
      </c>
      <c r="B51" s="20"/>
      <c r="C51" s="20"/>
      <c r="D51" s="20"/>
      <c r="E51" s="20"/>
      <c r="F51" s="585"/>
      <c r="G51" s="586"/>
      <c r="H51" s="586"/>
      <c r="I51" s="586"/>
      <c r="J51" s="627"/>
      <c r="K51" s="45">
        <f>'T1 ANSP HungaroControl'!K51+'T1 NSA'!K51</f>
        <v>622189.04652585916</v>
      </c>
      <c r="L51" s="30">
        <f>'T1 ANSP HungaroControl'!L51+'T1 NSA'!L51</f>
        <v>924841.91057865752</v>
      </c>
      <c r="M51" s="30">
        <f>'T1 ANSP HungaroControl'!M51+'T1 NSA'!M51</f>
        <v>1078117.1820123002</v>
      </c>
      <c r="N51" s="30">
        <f>'T1 ANSP HungaroControl'!N51+'T1 NSA'!N51</f>
        <v>1441732.8416928079</v>
      </c>
      <c r="O51" s="31">
        <f>'T1 ANSP HungaroControl'!O51+'T1 NSA'!O51</f>
        <v>1389845.7306706014</v>
      </c>
      <c r="P51" s="51"/>
      <c r="Q51" s="45"/>
      <c r="R51" s="30"/>
      <c r="S51" s="43"/>
      <c r="T51" s="43"/>
      <c r="U51" s="44"/>
      <c r="V51" s="137"/>
      <c r="W51" s="137"/>
      <c r="X51" s="137"/>
      <c r="Y51" s="137"/>
      <c r="Z51" s="137"/>
    </row>
    <row r="52" spans="1:26" s="14" customFormat="1" ht="12" customHeight="1">
      <c r="A52" s="140" t="s">
        <v>51</v>
      </c>
      <c r="B52" s="2"/>
      <c r="C52" s="2"/>
      <c r="D52" s="2"/>
      <c r="E52" s="2"/>
      <c r="F52" s="907"/>
      <c r="G52" s="908"/>
      <c r="H52" s="908"/>
      <c r="I52" s="908"/>
      <c r="J52" s="909"/>
      <c r="K52" s="56">
        <f>'T1 ANSP HungaroControl'!K52+'T1 NSA'!K52</f>
        <v>126208.22706145627</v>
      </c>
      <c r="L52" s="57">
        <f>'T1 ANSP HungaroControl'!L52+'T1 NSA'!L52</f>
        <v>124508.24613341496</v>
      </c>
      <c r="M52" s="57">
        <f>'T1 ANSP HungaroControl'!M52+'T1 NSA'!M52</f>
        <v>137636.74765211396</v>
      </c>
      <c r="N52" s="57">
        <f>'T1 ANSP HungaroControl'!N52+'T1 NSA'!N52</f>
        <v>139954.14514360754</v>
      </c>
      <c r="O52" s="58">
        <f>'T1 ANSP HungaroControl'!O52+'T1 NSA'!O52</f>
        <v>139203.74037756055</v>
      </c>
      <c r="P52" s="69"/>
      <c r="Q52" s="126"/>
      <c r="R52" s="125"/>
      <c r="S52" s="70"/>
      <c r="T52" s="71"/>
      <c r="U52" s="72"/>
      <c r="V52" s="137"/>
      <c r="W52" s="137"/>
      <c r="X52" s="137"/>
      <c r="Y52" s="137"/>
      <c r="Z52" s="137"/>
    </row>
    <row r="53" spans="1:26" s="14" customFormat="1" ht="5.45" customHeight="1">
      <c r="A53" s="22"/>
      <c r="B53" s="20"/>
      <c r="C53" s="20"/>
      <c r="D53" s="20"/>
      <c r="E53" s="20"/>
      <c r="F53" s="5"/>
      <c r="G53" s="5"/>
      <c r="H53" s="5"/>
      <c r="I53" s="5"/>
      <c r="J53" s="384"/>
      <c r="K53" s="150"/>
      <c r="L53" s="150"/>
      <c r="M53" s="150"/>
      <c r="N53" s="150"/>
      <c r="O53" s="150"/>
      <c r="P53" s="69"/>
      <c r="Q53" s="150"/>
      <c r="R53" s="150"/>
      <c r="S53" s="151"/>
      <c r="T53" s="152"/>
      <c r="U53" s="152"/>
      <c r="V53" s="1"/>
    </row>
    <row r="54" spans="1:26" ht="12" customHeight="1">
      <c r="A54" s="129" t="s">
        <v>415</v>
      </c>
      <c r="B54" s="2"/>
      <c r="C54" s="2"/>
      <c r="D54" s="2"/>
      <c r="E54" s="2"/>
      <c r="F54" s="2"/>
      <c r="G54" s="2"/>
      <c r="H54" s="2"/>
      <c r="I54" s="2"/>
      <c r="J54" s="382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137"/>
      <c r="W54" s="137"/>
      <c r="X54" s="137"/>
      <c r="Y54" s="137"/>
      <c r="Z54" s="137"/>
    </row>
    <row r="55" spans="1:26" s="14" customFormat="1" ht="12" customHeight="1">
      <c r="A55" s="869" t="s">
        <v>44</v>
      </c>
      <c r="B55" s="870"/>
      <c r="C55" s="870"/>
      <c r="D55" s="870"/>
      <c r="E55" s="870"/>
      <c r="F55" s="903"/>
      <c r="G55" s="904"/>
      <c r="H55" s="904"/>
      <c r="I55" s="904"/>
      <c r="J55" s="905"/>
      <c r="K55" s="903"/>
      <c r="L55" s="904"/>
      <c r="M55" s="904"/>
      <c r="N55" s="904"/>
      <c r="O55" s="906"/>
      <c r="P55" s="274"/>
      <c r="Q55" s="289"/>
      <c r="R55" s="287"/>
      <c r="S55" s="287"/>
      <c r="T55" s="287"/>
      <c r="U55" s="288"/>
      <c r="V55" s="1"/>
    </row>
    <row r="56" spans="1:26" s="14" customFormat="1" ht="12" customHeight="1">
      <c r="A56" s="875" t="s">
        <v>37</v>
      </c>
      <c r="B56" s="876"/>
      <c r="C56" s="876"/>
      <c r="D56" s="876"/>
      <c r="E56" s="876"/>
      <c r="F56" s="585"/>
      <c r="G56" s="586"/>
      <c r="H56" s="586"/>
      <c r="I56" s="586"/>
      <c r="J56" s="627"/>
      <c r="K56" s="585"/>
      <c r="L56" s="586"/>
      <c r="M56" s="586"/>
      <c r="N56" s="586"/>
      <c r="O56" s="587"/>
      <c r="P56" s="51"/>
      <c r="Q56" s="291"/>
      <c r="R56" s="290"/>
      <c r="S56" s="290"/>
      <c r="T56" s="290"/>
      <c r="U56" s="292"/>
      <c r="V56" s="1"/>
    </row>
    <row r="57" spans="1:26" s="14" customFormat="1" ht="12" customHeight="1">
      <c r="A57" s="881" t="s">
        <v>45</v>
      </c>
      <c r="B57" s="870"/>
      <c r="C57" s="870"/>
      <c r="D57" s="870"/>
      <c r="E57" s="870"/>
      <c r="F57" s="907"/>
      <c r="G57" s="908"/>
      <c r="H57" s="908"/>
      <c r="I57" s="908"/>
      <c r="J57" s="909"/>
      <c r="K57" s="907"/>
      <c r="L57" s="908"/>
      <c r="M57" s="908"/>
      <c r="N57" s="908"/>
      <c r="O57" s="910"/>
      <c r="P57" s="51"/>
      <c r="Q57" s="294"/>
      <c r="R57" s="293"/>
      <c r="S57" s="293"/>
      <c r="T57" s="293"/>
      <c r="U57" s="295"/>
      <c r="V57" s="137"/>
      <c r="W57" s="137"/>
      <c r="X57" s="137"/>
      <c r="Y57" s="137"/>
      <c r="Z57" s="137"/>
    </row>
    <row r="58" spans="1:26" ht="12" customHeight="1">
      <c r="A58" s="141"/>
      <c r="B58" s="2"/>
      <c r="C58" s="2"/>
      <c r="D58" s="2"/>
      <c r="E58" s="2"/>
      <c r="F58" s="142"/>
      <c r="G58" s="142"/>
      <c r="H58" s="142"/>
      <c r="I58" s="142"/>
      <c r="J58" s="397"/>
      <c r="K58" s="143"/>
      <c r="L58" s="143"/>
      <c r="M58" s="143"/>
      <c r="N58" s="143"/>
      <c r="O58" s="143"/>
      <c r="P58" s="275"/>
      <c r="Q58" s="143"/>
      <c r="R58" s="143"/>
      <c r="S58" s="276"/>
      <c r="T58" s="276"/>
      <c r="U58" s="276"/>
    </row>
    <row r="59" spans="1:26" ht="15.6" customHeight="1">
      <c r="A59" s="20" t="s">
        <v>17</v>
      </c>
      <c r="B59" s="20"/>
      <c r="C59" s="20"/>
      <c r="D59" s="20"/>
      <c r="E59" s="20"/>
      <c r="F59" s="20"/>
      <c r="G59" s="20"/>
      <c r="H59" s="20"/>
      <c r="I59" s="20"/>
      <c r="J59" s="385"/>
      <c r="K59" s="22"/>
      <c r="L59" s="22"/>
      <c r="M59" s="22"/>
      <c r="N59" s="22"/>
      <c r="O59" s="23"/>
      <c r="P59" s="23"/>
      <c r="Q59" s="22"/>
      <c r="R59" s="22"/>
      <c r="S59" s="24"/>
      <c r="T59" s="24"/>
      <c r="U59" s="24"/>
    </row>
    <row r="60" spans="1:26" ht="12" customHeight="1">
      <c r="A60" s="76" t="s">
        <v>18</v>
      </c>
      <c r="B60" s="2"/>
      <c r="C60" s="2"/>
      <c r="D60" s="2"/>
      <c r="E60" s="2"/>
      <c r="F60" s="77">
        <f>'T1 ANSP HungaroControl'!F60+'T1 NSA'!F60</f>
        <v>0</v>
      </c>
      <c r="G60" s="26">
        <f>'T1 ANSP HungaroControl'!G60+'T1 NSA'!G60</f>
        <v>0</v>
      </c>
      <c r="H60" s="26">
        <f>'T1 ANSP HungaroControl'!H60+'T1 NSA'!H60</f>
        <v>0</v>
      </c>
      <c r="I60" s="26">
        <f>'T1 ANSP HungaroControl'!I60+'T1 NSA'!I60</f>
        <v>0</v>
      </c>
      <c r="J60" s="396">
        <f>'T1 ANSP HungaroControl'!J60+'T1 NSA'!J60</f>
        <v>0</v>
      </c>
      <c r="K60" s="77">
        <f>'T1 ANSP HungaroControl'!K60+'T1 NSA'!K60</f>
        <v>0</v>
      </c>
      <c r="L60" s="26">
        <f>'T1 ANSP HungaroControl'!L60+'T1 NSA'!L60</f>
        <v>0</v>
      </c>
      <c r="M60" s="26">
        <f>'T1 ANSP HungaroControl'!M60+'T1 NSA'!M60</f>
        <v>0</v>
      </c>
      <c r="N60" s="26">
        <f>'T1 ANSP HungaroControl'!N60+'T1 NSA'!N60</f>
        <v>0</v>
      </c>
      <c r="O60" s="78">
        <f>'T1 ANSP HungaroControl'!O60+'T1 NSA'!O60</f>
        <v>0</v>
      </c>
      <c r="P60" s="32"/>
      <c r="Q60" s="77"/>
      <c r="R60" s="26"/>
      <c r="S60" s="41"/>
      <c r="T60" s="41"/>
      <c r="U60" s="42"/>
    </row>
    <row r="61" spans="1:26" s="149" customFormat="1" ht="12" customHeight="1">
      <c r="A61" s="153" t="s">
        <v>19</v>
      </c>
      <c r="B61" s="20"/>
      <c r="C61" s="20"/>
      <c r="D61" s="20"/>
      <c r="E61" s="20"/>
      <c r="F61" s="178">
        <f>'T1 ANSP HungaroControl'!F61+'T1 NSA'!F61</f>
        <v>4310296.4313988751</v>
      </c>
      <c r="G61" s="179">
        <f>'T1 ANSP HungaroControl'!G61+'T1 NSA'!G61</f>
        <v>4895199.7169854911</v>
      </c>
      <c r="H61" s="179">
        <f>'T1 ANSP HungaroControl'!H61+'T1 NSA'!H61</f>
        <v>5177203.6859694216</v>
      </c>
      <c r="I61" s="179">
        <f>'T1 ANSP HungaroControl'!I61+'T1 NSA'!I61</f>
        <v>6005563.7261111354</v>
      </c>
      <c r="J61" s="398">
        <f>'T1 ANSP HungaroControl'!J61+'T1 NSA'!J61</f>
        <v>6391016.561688927</v>
      </c>
      <c r="K61" s="178">
        <f>'T1 ANSP HungaroControl'!K61+'T1 NSA'!K61</f>
        <v>8067687.8916746359</v>
      </c>
      <c r="L61" s="179">
        <f>'T1 ANSP HungaroControl'!L61+'T1 NSA'!L61</f>
        <v>9330850.4078363888</v>
      </c>
      <c r="M61" s="179">
        <f>'T1 ANSP HungaroControl'!M61+'T1 NSA'!M61</f>
        <v>11077881.051238447</v>
      </c>
      <c r="N61" s="179">
        <f>'T1 ANSP HungaroControl'!N61+'T1 NSA'!N61</f>
        <v>12319129.570423374</v>
      </c>
      <c r="O61" s="180">
        <f>'T1 ANSP HungaroControl'!O61+'T1 NSA'!O61</f>
        <v>12605339.014439519</v>
      </c>
      <c r="P61" s="79"/>
      <c r="Q61" s="154"/>
      <c r="R61" s="155"/>
      <c r="S61" s="80"/>
      <c r="T61" s="80"/>
      <c r="U61" s="81"/>
      <c r="V61" s="1"/>
    </row>
    <row r="62" spans="1:26" s="85" customFormat="1" ht="12" customHeight="1">
      <c r="A62" s="22"/>
      <c r="B62" s="2"/>
      <c r="C62" s="2"/>
      <c r="D62" s="2"/>
      <c r="E62" s="2"/>
      <c r="F62" s="5"/>
      <c r="G62" s="5"/>
      <c r="H62" s="32"/>
      <c r="I62" s="5"/>
      <c r="J62" s="5"/>
      <c r="K62" s="5"/>
      <c r="L62" s="5"/>
      <c r="M62" s="5"/>
      <c r="N62" s="5"/>
      <c r="O62" s="5"/>
      <c r="P62" s="74"/>
      <c r="Q62" s="75"/>
      <c r="R62" s="75"/>
      <c r="S62" s="73"/>
      <c r="T62" s="73"/>
      <c r="U62" s="73"/>
      <c r="V62" s="1"/>
    </row>
    <row r="63" spans="1:26" ht="15.6" customHeight="1">
      <c r="A63" s="20" t="s">
        <v>20</v>
      </c>
      <c r="B63" s="20"/>
      <c r="C63" s="20"/>
      <c r="D63" s="20"/>
      <c r="E63" s="20"/>
      <c r="F63" s="20"/>
      <c r="G63" s="20"/>
      <c r="H63" s="20"/>
      <c r="I63" s="20"/>
      <c r="J63" s="385"/>
      <c r="K63" s="22"/>
      <c r="L63" s="22"/>
      <c r="M63" s="22"/>
      <c r="N63" s="22"/>
      <c r="O63" s="23"/>
      <c r="P63" s="23"/>
      <c r="Q63" s="22"/>
      <c r="R63" s="22"/>
      <c r="S63" s="24"/>
      <c r="T63" s="24"/>
      <c r="U63" s="24"/>
    </row>
    <row r="64" spans="1:26" s="96" customFormat="1" ht="12" customHeight="1">
      <c r="A64" s="50" t="s">
        <v>38</v>
      </c>
      <c r="B64" s="2"/>
      <c r="C64" s="2"/>
      <c r="D64" s="2"/>
      <c r="E64" s="2"/>
      <c r="F64" s="277">
        <v>1E-3</v>
      </c>
      <c r="G64" s="278">
        <v>4.0000000000000001E-3</v>
      </c>
      <c r="H64" s="278">
        <v>2.4E-2</v>
      </c>
      <c r="I64" s="429">
        <v>2.9000000000000001E-2</v>
      </c>
      <c r="J64" s="430">
        <v>3.1E-2</v>
      </c>
      <c r="K64" s="431">
        <v>3.1E-2</v>
      </c>
      <c r="L64" s="429">
        <v>0.03</v>
      </c>
      <c r="M64" s="429">
        <v>0.03</v>
      </c>
      <c r="N64" s="429">
        <v>0.03</v>
      </c>
      <c r="O64" s="432">
        <v>0.03</v>
      </c>
      <c r="P64" s="83"/>
      <c r="Q64" s="277"/>
      <c r="R64" s="278"/>
      <c r="S64" s="278"/>
      <c r="T64" s="279"/>
      <c r="U64" s="84"/>
      <c r="V64" s="1"/>
    </row>
    <row r="65" spans="1:22" s="85" customFormat="1" ht="12" customHeight="1">
      <c r="A65" s="54" t="s">
        <v>39</v>
      </c>
      <c r="B65" s="20"/>
      <c r="C65" s="20"/>
      <c r="D65" s="20"/>
      <c r="E65" s="20"/>
      <c r="F65" s="404">
        <f>G65/(1+G64)</f>
        <v>97.267181274900395</v>
      </c>
      <c r="G65" s="158">
        <f>H65/(1+H64)</f>
        <v>97.65625</v>
      </c>
      <c r="H65" s="158">
        <v>100</v>
      </c>
      <c r="I65" s="158">
        <f>H65*(1+I64)</f>
        <v>102.89999999999999</v>
      </c>
      <c r="J65" s="405">
        <f t="shared" ref="J65:O65" si="11">I65*(1+J64)</f>
        <v>106.08989999999999</v>
      </c>
      <c r="K65" s="406">
        <f t="shared" si="11"/>
        <v>109.37868689999998</v>
      </c>
      <c r="L65" s="158">
        <f t="shared" si="11"/>
        <v>112.66004750699997</v>
      </c>
      <c r="M65" s="158">
        <f t="shared" si="11"/>
        <v>116.03984893220998</v>
      </c>
      <c r="N65" s="158">
        <f t="shared" si="11"/>
        <v>119.52104440017628</v>
      </c>
      <c r="O65" s="407">
        <f t="shared" si="11"/>
        <v>123.10667573218157</v>
      </c>
      <c r="P65" s="88"/>
      <c r="Q65" s="86"/>
      <c r="R65" s="87"/>
      <c r="S65" s="158"/>
      <c r="T65" s="157"/>
      <c r="U65" s="89"/>
      <c r="V65" s="1"/>
    </row>
    <row r="66" spans="1:22" s="85" customFormat="1" ht="12" customHeight="1">
      <c r="A66" s="90" t="s">
        <v>40</v>
      </c>
      <c r="B66" s="2"/>
      <c r="C66" s="2"/>
      <c r="D66" s="2"/>
      <c r="E66" s="2"/>
      <c r="F66" s="408">
        <f>'T1 ANSP HungaroControl'!F66+'T1 NSA'!F66</f>
        <v>4416218.4162332211</v>
      </c>
      <c r="G66" s="409">
        <f>'T1 ANSP HungaroControl'!G66+'T1 NSA'!G66</f>
        <v>4993372.828252703</v>
      </c>
      <c r="H66" s="409">
        <f>'T1 ANSP HungaroControl'!H66+'T1 NSA'!H66</f>
        <v>5177203.6859694216</v>
      </c>
      <c r="I66" s="409">
        <f>'T1 ANSP HungaroControl'!I66+'T1 NSA'!I66</f>
        <v>5866906.9845704809</v>
      </c>
      <c r="J66" s="410">
        <f>'T1 ANSP HungaroControl'!J66+'T1 NSA'!J66</f>
        <v>6093823.8440156477</v>
      </c>
      <c r="K66" s="411">
        <f>'T1 ANSP HungaroControl'!K66+'T1 NSA'!K66</f>
        <v>7491902.0089793308</v>
      </c>
      <c r="L66" s="409">
        <f>'T1 ANSP HungaroControl'!L66+'T1 NSA'!L66</f>
        <v>8505599.7862531915</v>
      </c>
      <c r="M66" s="409">
        <f>'T1 ANSP HungaroControl'!M66+'T1 NSA'!M66</f>
        <v>9922954.8957497999</v>
      </c>
      <c r="N66" s="409">
        <f>'T1 ANSP HungaroControl'!N66+'T1 NSA'!N66</f>
        <v>10872364.163935758</v>
      </c>
      <c r="O66" s="412">
        <f>'T1 ANSP HungaroControl'!O66+'T1 NSA'!O66</f>
        <v>10911935.471423196</v>
      </c>
      <c r="P66" s="93"/>
      <c r="Q66" s="91"/>
      <c r="R66" s="92"/>
      <c r="S66" s="94"/>
      <c r="T66" s="94"/>
      <c r="U66" s="95"/>
      <c r="V66" s="1"/>
    </row>
    <row r="67" spans="1:22" s="85" customFormat="1" ht="12" customHeight="1">
      <c r="A67" s="97" t="s">
        <v>8</v>
      </c>
      <c r="B67" s="20"/>
      <c r="C67" s="20"/>
      <c r="D67" s="20"/>
      <c r="E67" s="20"/>
      <c r="F67" s="413"/>
      <c r="G67" s="414">
        <f t="shared" ref="G67" si="12">G66/F66-1</f>
        <v>0.13068973443386911</v>
      </c>
      <c r="H67" s="414">
        <f>H66/G66-1</f>
        <v>3.6814967365664364E-2</v>
      </c>
      <c r="I67" s="414">
        <f t="shared" ref="I67:N67" si="13">I66/H66-1</f>
        <v>0.13321927056302663</v>
      </c>
      <c r="J67" s="415">
        <f t="shared" si="13"/>
        <v>3.8677425778513408E-2</v>
      </c>
      <c r="K67" s="416">
        <f t="shared" si="13"/>
        <v>0.22942543151073291</v>
      </c>
      <c r="L67" s="414">
        <f t="shared" si="13"/>
        <v>0.1353057976544414</v>
      </c>
      <c r="M67" s="414">
        <f t="shared" si="13"/>
        <v>0.16663787917547546</v>
      </c>
      <c r="N67" s="414">
        <f t="shared" si="13"/>
        <v>9.5678079580167052E-2</v>
      </c>
      <c r="O67" s="417">
        <f>O66/N66-1</f>
        <v>3.6396230746849056E-3</v>
      </c>
      <c r="P67" s="47"/>
      <c r="Q67" s="159"/>
      <c r="R67" s="160"/>
      <c r="S67" s="161"/>
      <c r="T67" s="162"/>
      <c r="U67" s="49"/>
      <c r="V67" s="1"/>
    </row>
    <row r="68" spans="1:22" s="85" customFormat="1" ht="12" customHeight="1">
      <c r="A68" s="99" t="s">
        <v>21</v>
      </c>
      <c r="B68" s="2"/>
      <c r="C68" s="2"/>
      <c r="D68" s="2"/>
      <c r="E68" s="2"/>
      <c r="F68" s="427">
        <v>55.314729999999898</v>
      </c>
      <c r="G68" s="428">
        <v>59.112670000000001</v>
      </c>
      <c r="H68" s="428">
        <v>63.973999999999997</v>
      </c>
      <c r="I68" s="433">
        <v>73.183914240999997</v>
      </c>
      <c r="J68" s="434">
        <v>74.147825558609981</v>
      </c>
      <c r="K68" s="435">
        <v>84.9</v>
      </c>
      <c r="L68" s="435">
        <v>90.1</v>
      </c>
      <c r="M68" s="435">
        <v>98.1</v>
      </c>
      <c r="N68" s="435">
        <v>103.1</v>
      </c>
      <c r="O68" s="435">
        <v>106.7</v>
      </c>
      <c r="P68" s="79"/>
      <c r="Q68" s="280"/>
      <c r="R68" s="281"/>
      <c r="S68" s="282"/>
      <c r="T68" s="94"/>
      <c r="U68" s="95"/>
      <c r="V68" s="1"/>
    </row>
    <row r="69" spans="1:22" s="85" customFormat="1" ht="12" customHeight="1">
      <c r="A69" s="97" t="s">
        <v>8</v>
      </c>
      <c r="B69" s="20"/>
      <c r="C69" s="20"/>
      <c r="D69" s="20"/>
      <c r="E69" s="20"/>
      <c r="F69" s="413"/>
      <c r="G69" s="414">
        <f t="shared" ref="G69:K69" si="14">G68/F68-1</f>
        <v>6.866055388863157E-2</v>
      </c>
      <c r="H69" s="414">
        <f t="shared" si="14"/>
        <v>8.2238376307481875E-2</v>
      </c>
      <c r="I69" s="414">
        <f t="shared" si="14"/>
        <v>0.14396339514490264</v>
      </c>
      <c r="J69" s="415">
        <f t="shared" si="14"/>
        <v>1.3171081754875136E-2</v>
      </c>
      <c r="K69" s="416">
        <f t="shared" si="14"/>
        <v>0.14500997649473879</v>
      </c>
      <c r="L69" s="414">
        <f>L68/K68-1</f>
        <v>6.1248527679622855E-2</v>
      </c>
      <c r="M69" s="414">
        <f>M68/L68-1</f>
        <v>8.8790233074361735E-2</v>
      </c>
      <c r="N69" s="414">
        <f>N68/M68-1</f>
        <v>5.0968399592252744E-2</v>
      </c>
      <c r="O69" s="417">
        <f>O68/N68-1</f>
        <v>3.491755577109612E-2</v>
      </c>
      <c r="P69" s="47"/>
      <c r="Q69" s="159"/>
      <c r="R69" s="160"/>
      <c r="S69" s="161"/>
      <c r="T69" s="162"/>
      <c r="U69" s="49"/>
      <c r="V69" s="1"/>
    </row>
    <row r="70" spans="1:22" s="85" customFormat="1" ht="12" customHeight="1">
      <c r="A70" s="99" t="s">
        <v>41</v>
      </c>
      <c r="B70" s="2"/>
      <c r="C70" s="2"/>
      <c r="D70" s="2"/>
      <c r="E70" s="2"/>
      <c r="F70" s="418">
        <f>F66/F68</f>
        <v>79838.018123440706</v>
      </c>
      <c r="G70" s="419">
        <f t="shared" ref="G70:J70" si="15">G66/G68</f>
        <v>84472.124643544317</v>
      </c>
      <c r="H70" s="419">
        <f t="shared" si="15"/>
        <v>80926.684058671046</v>
      </c>
      <c r="I70" s="419">
        <f t="shared" si="15"/>
        <v>80166.619200639179</v>
      </c>
      <c r="J70" s="420">
        <f t="shared" si="15"/>
        <v>82184.795010594054</v>
      </c>
      <c r="K70" s="421">
        <f>K66/K68</f>
        <v>88243.839917306599</v>
      </c>
      <c r="L70" s="419">
        <f t="shared" ref="L70:N70" si="16">L66/L68</f>
        <v>94401.773432332877</v>
      </c>
      <c r="M70" s="421">
        <f t="shared" si="16"/>
        <v>101151.42605249542</v>
      </c>
      <c r="N70" s="421">
        <f t="shared" si="16"/>
        <v>105454.55057163685</v>
      </c>
      <c r="O70" s="421">
        <f>O66/O68</f>
        <v>102267.43647069536</v>
      </c>
      <c r="P70" s="106"/>
      <c r="Q70" s="163"/>
      <c r="R70" s="164"/>
      <c r="S70" s="165"/>
      <c r="T70" s="107"/>
      <c r="U70" s="95"/>
      <c r="V70" s="1"/>
    </row>
    <row r="71" spans="1:22" ht="12" customHeight="1">
      <c r="A71" s="108" t="s">
        <v>8</v>
      </c>
      <c r="B71" s="20"/>
      <c r="C71" s="20"/>
      <c r="D71" s="20"/>
      <c r="E71" s="20"/>
      <c r="F71" s="422"/>
      <c r="G71" s="423">
        <f t="shared" ref="G71:J71" si="17">G70/F70-1</f>
        <v>5.8043857162619394E-2</v>
      </c>
      <c r="H71" s="423">
        <f t="shared" si="17"/>
        <v>-4.1971722622514029E-2</v>
      </c>
      <c r="I71" s="423">
        <f t="shared" si="17"/>
        <v>-9.3920178106003949E-3</v>
      </c>
      <c r="J71" s="424">
        <f t="shared" si="17"/>
        <v>2.5174765133899824E-2</v>
      </c>
      <c r="K71" s="425">
        <f>K70/J70-1</f>
        <v>7.3724645853670445E-2</v>
      </c>
      <c r="L71" s="423">
        <f>L70/K70-1</f>
        <v>6.978315450457373E-2</v>
      </c>
      <c r="M71" s="423">
        <f>M70/L70-1</f>
        <v>7.1499214207036976E-2</v>
      </c>
      <c r="N71" s="423">
        <f>N70/M70-1</f>
        <v>4.2541412287239622E-2</v>
      </c>
      <c r="O71" s="426">
        <f>O70/N70-1</f>
        <v>-3.022263224929711E-2</v>
      </c>
      <c r="P71" s="47"/>
      <c r="Q71" s="166"/>
      <c r="R71" s="167"/>
      <c r="S71" s="168"/>
      <c r="T71" s="169"/>
      <c r="U71" s="112"/>
    </row>
    <row r="72" spans="1:22" s="271" customFormat="1" ht="12" customHeight="1">
      <c r="A72" s="113"/>
      <c r="B72" s="113"/>
      <c r="C72" s="113"/>
      <c r="D72" s="113"/>
      <c r="E72" s="113"/>
      <c r="F72" s="316"/>
      <c r="G72" s="316"/>
      <c r="H72" s="316"/>
      <c r="I72" s="316"/>
      <c r="J72" s="399"/>
      <c r="K72" s="317"/>
      <c r="L72" s="317"/>
      <c r="M72" s="317"/>
      <c r="N72" s="317"/>
      <c r="O72" s="317"/>
      <c r="P72" s="47"/>
      <c r="Q72" s="85"/>
      <c r="R72" s="85"/>
      <c r="S72" s="85"/>
      <c r="T72" s="85"/>
      <c r="U72" s="85"/>
      <c r="V72" s="1"/>
    </row>
    <row r="73" spans="1:22" s="271" customFormat="1" ht="12" customHeight="1">
      <c r="A73" s="114" t="s">
        <v>416</v>
      </c>
      <c r="B73" s="14"/>
      <c r="C73" s="14"/>
      <c r="D73" s="14"/>
      <c r="E73" s="14"/>
      <c r="F73" s="14"/>
      <c r="G73" s="14"/>
      <c r="H73" s="14"/>
      <c r="I73" s="14"/>
      <c r="J73" s="114"/>
      <c r="K73" s="14"/>
      <c r="L73" s="14"/>
      <c r="M73" s="14"/>
      <c r="N73" s="14"/>
      <c r="O73" s="14"/>
      <c r="P73" s="14"/>
      <c r="Q73" s="1"/>
      <c r="R73" s="1"/>
      <c r="S73" s="1"/>
      <c r="T73" s="1"/>
      <c r="U73" s="1"/>
      <c r="V73" s="1"/>
    </row>
    <row r="74" spans="1:22" ht="12" customHeight="1">
      <c r="A74" s="133" t="s">
        <v>417</v>
      </c>
      <c r="B74" s="134"/>
      <c r="C74" s="134"/>
      <c r="D74" s="134"/>
      <c r="E74" s="134"/>
      <c r="F74" s="134"/>
      <c r="G74" s="134"/>
      <c r="H74" s="134"/>
      <c r="I74" s="134"/>
      <c r="J74" s="400"/>
      <c r="K74" s="115"/>
      <c r="L74" s="115"/>
      <c r="M74" s="83"/>
      <c r="N74" s="283"/>
      <c r="O74" s="173"/>
      <c r="P74" s="272"/>
      <c r="Q74" s="271"/>
      <c r="R74" s="271"/>
      <c r="S74" s="271"/>
      <c r="T74" s="271"/>
      <c r="U74" s="271"/>
    </row>
    <row r="75" spans="1:22" ht="12" customHeight="1">
      <c r="A75" s="133" t="s">
        <v>418</v>
      </c>
      <c r="B75" s="135"/>
      <c r="C75" s="135"/>
      <c r="D75" s="135"/>
      <c r="E75" s="135"/>
      <c r="F75" s="135"/>
      <c r="G75" s="135"/>
      <c r="H75" s="135"/>
      <c r="I75" s="135"/>
      <c r="J75" s="401"/>
      <c r="K75" s="115"/>
      <c r="L75" s="136"/>
      <c r="M75" s="136"/>
      <c r="N75" s="284"/>
      <c r="O75" s="115"/>
      <c r="P75" s="115"/>
    </row>
    <row r="76" spans="1:22" ht="12" customHeight="1">
      <c r="A76" s="133" t="s">
        <v>419</v>
      </c>
      <c r="B76" s="116"/>
      <c r="C76" s="116"/>
      <c r="D76" s="116"/>
      <c r="E76" s="116"/>
      <c r="F76" s="116"/>
      <c r="G76" s="116"/>
      <c r="H76" s="116"/>
      <c r="I76" s="116"/>
      <c r="J76" s="402"/>
      <c r="K76" s="117"/>
      <c r="L76" s="117"/>
      <c r="M76" s="117"/>
      <c r="N76" s="172"/>
      <c r="O76" s="136"/>
      <c r="P76" s="285"/>
      <c r="Q76" s="285"/>
    </row>
    <row r="77" spans="1:22" ht="12" customHeight="1">
      <c r="A77" s="133"/>
      <c r="B77" s="14"/>
      <c r="C77" s="14"/>
      <c r="D77" s="14"/>
      <c r="E77" s="14"/>
      <c r="F77" s="14"/>
      <c r="G77" s="14"/>
      <c r="H77" s="14"/>
      <c r="I77" s="14"/>
      <c r="J77" s="114"/>
      <c r="K77" s="117"/>
      <c r="L77" s="117"/>
      <c r="M77" s="117"/>
      <c r="N77" s="172"/>
      <c r="O77" s="136"/>
      <c r="P77" s="136"/>
    </row>
  </sheetData>
  <mergeCells count="4">
    <mergeCell ref="K7:O7"/>
    <mergeCell ref="Q7:U7"/>
    <mergeCell ref="A1:O1"/>
    <mergeCell ref="F7:J7"/>
  </mergeCells>
  <pageMargins left="0.7" right="0.7" top="0.75" bottom="0.75" header="0.3" footer="0.3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E148"/>
  <sheetViews>
    <sheetView showGridLines="0" topLeftCell="A28" zoomScaleNormal="100" workbookViewId="0">
      <selection activeCell="K47" sqref="K47:O47"/>
    </sheetView>
  </sheetViews>
  <sheetFormatPr defaultColWidth="12.5703125" defaultRowHeight="12"/>
  <cols>
    <col min="1" max="1" width="33.42578125" style="7" customWidth="1"/>
    <col min="2" max="2" width="0.42578125" style="7" customWidth="1"/>
    <col min="3" max="5" width="8" style="7" hidden="1" customWidth="1"/>
    <col min="6" max="9" width="8.28515625" style="7" customWidth="1"/>
    <col min="10" max="10" width="8.28515625" style="403" customWidth="1"/>
    <col min="11" max="13" width="8.28515625" style="6" customWidth="1"/>
    <col min="14" max="15" width="8.7109375" style="6" bestFit="1" customWidth="1"/>
    <col min="16" max="16" width="0.7109375" style="6" customWidth="1"/>
    <col min="17" max="17" width="9" style="1" hidden="1" customWidth="1"/>
    <col min="18" max="18" width="9.5703125" style="1" hidden="1" customWidth="1"/>
    <col min="19" max="21" width="9" style="1" hidden="1" customWidth="1"/>
    <col min="22" max="31" width="12.28515625" style="1" customWidth="1"/>
    <col min="32" max="16384" width="12.5703125" style="1"/>
  </cols>
  <sheetData>
    <row r="1" spans="1:31" ht="12" customHeight="1">
      <c r="A1" s="1298" t="s">
        <v>0</v>
      </c>
      <c r="B1" s="1298"/>
      <c r="C1" s="1298"/>
      <c r="D1" s="1298"/>
      <c r="E1" s="1298"/>
      <c r="F1" s="1298"/>
      <c r="G1" s="1298"/>
      <c r="H1" s="1298"/>
      <c r="I1" s="1298"/>
      <c r="J1" s="1298"/>
      <c r="K1" s="1298"/>
      <c r="L1" s="1298"/>
      <c r="M1" s="1298"/>
      <c r="N1" s="1298"/>
      <c r="O1" s="1298"/>
      <c r="P1" s="174"/>
      <c r="Q1" s="174"/>
      <c r="R1" s="174"/>
      <c r="S1" s="174"/>
      <c r="T1" s="174"/>
      <c r="U1" s="174"/>
    </row>
    <row r="2" spans="1:31" ht="12" customHeight="1">
      <c r="A2" s="2"/>
      <c r="B2" s="2"/>
      <c r="C2" s="2"/>
      <c r="D2" s="2"/>
      <c r="E2" s="2"/>
      <c r="F2" s="2"/>
      <c r="G2" s="2"/>
      <c r="H2" s="2"/>
      <c r="I2" s="2"/>
      <c r="J2" s="382"/>
    </row>
    <row r="3" spans="1:31" ht="12" customHeight="1">
      <c r="A3" s="8" t="str">
        <f>Header!B3</f>
        <v>Hungary - TCZ</v>
      </c>
      <c r="B3" s="9"/>
      <c r="C3" s="9"/>
      <c r="D3" s="9"/>
      <c r="E3" s="9"/>
      <c r="F3" s="9"/>
      <c r="G3" s="9"/>
      <c r="H3" s="9"/>
      <c r="I3" s="9"/>
      <c r="J3" s="383"/>
      <c r="K3" s="5"/>
      <c r="L3" s="5"/>
      <c r="M3" s="5"/>
      <c r="N3" s="5"/>
      <c r="O3" s="5"/>
      <c r="P3" s="5"/>
      <c r="Q3" s="270"/>
      <c r="R3" s="270"/>
      <c r="S3" s="270"/>
      <c r="T3" s="270"/>
      <c r="U3" s="270"/>
    </row>
    <row r="4" spans="1:31" ht="12" customHeight="1">
      <c r="A4" s="10" t="s">
        <v>445</v>
      </c>
      <c r="B4" s="9"/>
      <c r="C4" s="9"/>
      <c r="D4" s="9"/>
      <c r="E4" s="9"/>
      <c r="F4" s="9"/>
      <c r="G4" s="9"/>
      <c r="H4" s="9"/>
      <c r="I4" s="9"/>
      <c r="J4" s="383"/>
      <c r="K4" s="5"/>
      <c r="L4" s="5"/>
      <c r="M4" s="5"/>
      <c r="N4" s="5"/>
      <c r="O4" s="5"/>
      <c r="P4" s="5"/>
    </row>
    <row r="5" spans="1:31" ht="12" customHeight="1">
      <c r="A5" s="11" t="s">
        <v>446</v>
      </c>
      <c r="B5" s="9"/>
      <c r="C5" s="9"/>
      <c r="D5" s="9"/>
      <c r="E5" s="9"/>
      <c r="F5" s="9"/>
      <c r="G5" s="9"/>
      <c r="H5" s="9"/>
      <c r="I5" s="5"/>
      <c r="J5" s="384"/>
      <c r="K5" s="5"/>
      <c r="L5" s="5"/>
      <c r="M5" s="5"/>
      <c r="N5" s="5"/>
      <c r="O5" s="5"/>
      <c r="P5" s="5"/>
    </row>
    <row r="6" spans="1:31" ht="12" customHeight="1">
      <c r="A6" s="2"/>
      <c r="B6" s="2"/>
      <c r="C6" s="2"/>
      <c r="D6" s="2"/>
      <c r="E6" s="2"/>
      <c r="F6" s="2"/>
      <c r="G6" s="2"/>
      <c r="H6" s="2"/>
      <c r="I6" s="2"/>
      <c r="J6" s="382"/>
    </row>
    <row r="7" spans="1:31" s="12" customFormat="1" ht="12" customHeight="1">
      <c r="F7" s="1292" t="s">
        <v>154</v>
      </c>
      <c r="G7" s="1293"/>
      <c r="H7" s="1293"/>
      <c r="I7" s="1293"/>
      <c r="J7" s="1294"/>
      <c r="K7" s="1282" t="s">
        <v>155</v>
      </c>
      <c r="L7" s="1283"/>
      <c r="M7" s="1283"/>
      <c r="N7" s="1283"/>
      <c r="O7" s="1284"/>
      <c r="P7" s="13"/>
      <c r="Q7" s="1295" t="s">
        <v>52</v>
      </c>
      <c r="R7" s="1296"/>
      <c r="S7" s="1296"/>
      <c r="T7" s="1296"/>
      <c r="U7" s="1297"/>
    </row>
    <row r="8" spans="1:31" ht="12" customHeight="1">
      <c r="A8" s="1"/>
      <c r="B8" s="1"/>
      <c r="C8" s="1"/>
      <c r="D8" s="1"/>
      <c r="E8" s="1"/>
      <c r="F8" s="325"/>
      <c r="G8" s="326"/>
      <c r="H8" s="326"/>
      <c r="I8" s="326"/>
      <c r="J8" s="358"/>
      <c r="K8" s="325"/>
      <c r="L8" s="326"/>
      <c r="M8" s="326"/>
      <c r="N8" s="326"/>
      <c r="O8" s="326"/>
      <c r="P8" s="14"/>
    </row>
    <row r="9" spans="1:31" s="19" customFormat="1" ht="12" customHeight="1">
      <c r="A9" s="15" t="s">
        <v>1</v>
      </c>
      <c r="B9" s="2"/>
      <c r="C9" s="2"/>
      <c r="D9" s="2"/>
      <c r="E9" s="2"/>
      <c r="F9" s="330">
        <v>2015</v>
      </c>
      <c r="G9" s="329">
        <v>2016</v>
      </c>
      <c r="H9" s="329">
        <v>2017</v>
      </c>
      <c r="I9" s="329">
        <v>2018</v>
      </c>
      <c r="J9" s="359">
        <v>2019</v>
      </c>
      <c r="K9" s="330">
        <v>2020</v>
      </c>
      <c r="L9" s="329">
        <v>2021</v>
      </c>
      <c r="M9" s="329">
        <v>2022</v>
      </c>
      <c r="N9" s="329">
        <v>2023</v>
      </c>
      <c r="O9" s="328">
        <v>2024</v>
      </c>
      <c r="P9" s="18"/>
      <c r="Q9" s="16">
        <v>2020</v>
      </c>
      <c r="R9" s="3">
        <v>2021</v>
      </c>
      <c r="S9" s="3">
        <v>2022</v>
      </c>
      <c r="T9" s="3">
        <v>2023</v>
      </c>
      <c r="U9" s="17">
        <v>2024</v>
      </c>
    </row>
    <row r="10" spans="1:31" ht="12" customHeight="1">
      <c r="A10" s="2"/>
      <c r="B10" s="2"/>
      <c r="C10" s="2"/>
      <c r="D10" s="2"/>
      <c r="E10" s="2"/>
      <c r="F10" s="2"/>
      <c r="G10" s="2"/>
      <c r="H10" s="2"/>
      <c r="I10" s="2"/>
      <c r="J10" s="382"/>
      <c r="K10" s="7"/>
      <c r="L10" s="7"/>
      <c r="M10" s="7"/>
      <c r="Q10" s="7"/>
      <c r="R10" s="7"/>
      <c r="S10" s="7"/>
      <c r="T10" s="7"/>
      <c r="U10" s="7"/>
    </row>
    <row r="11" spans="1:31" ht="15.6" customHeight="1">
      <c r="A11" s="20" t="s">
        <v>2</v>
      </c>
      <c r="B11" s="20"/>
      <c r="C11" s="20"/>
      <c r="D11" s="20"/>
      <c r="E11" s="20"/>
      <c r="F11" s="20"/>
      <c r="G11" s="20"/>
      <c r="H11" s="20"/>
      <c r="I11" s="20"/>
      <c r="J11" s="385"/>
      <c r="K11" s="22"/>
      <c r="L11" s="22"/>
      <c r="M11" s="22"/>
      <c r="N11" s="22"/>
      <c r="O11" s="23"/>
      <c r="P11" s="23"/>
      <c r="Q11" s="22"/>
      <c r="R11" s="22"/>
      <c r="S11" s="24"/>
      <c r="T11" s="24"/>
      <c r="U11" s="24"/>
    </row>
    <row r="12" spans="1:31" ht="12" customHeight="1">
      <c r="A12" s="138" t="s">
        <v>3</v>
      </c>
      <c r="B12" s="2"/>
      <c r="C12" s="2"/>
      <c r="D12" s="2"/>
      <c r="E12" s="2"/>
      <c r="F12" s="444">
        <v>2850998.8767199498</v>
      </c>
      <c r="G12" s="445">
        <v>2910031.28243584</v>
      </c>
      <c r="H12" s="445">
        <v>2952475.7313908138</v>
      </c>
      <c r="I12" s="516">
        <v>3612594.7742184</v>
      </c>
      <c r="J12" s="517">
        <v>3674761.9550000001</v>
      </c>
      <c r="K12" s="518">
        <v>4838658.3099999996</v>
      </c>
      <c r="L12" s="516">
        <v>5230227.1239999998</v>
      </c>
      <c r="M12" s="516">
        <v>6052017.0420000004</v>
      </c>
      <c r="N12" s="516">
        <v>6416921.665</v>
      </c>
      <c r="O12" s="1246">
        <v>6685318.3569999998</v>
      </c>
      <c r="P12" s="446"/>
      <c r="Q12" s="447"/>
      <c r="R12" s="448"/>
      <c r="S12" s="449"/>
      <c r="T12" s="449"/>
      <c r="U12" s="450"/>
    </row>
    <row r="13" spans="1:31" ht="12" customHeight="1">
      <c r="A13" s="25" t="s">
        <v>42</v>
      </c>
      <c r="B13" s="20"/>
      <c r="C13" s="20"/>
      <c r="D13" s="20"/>
      <c r="E13" s="20"/>
      <c r="F13" s="492"/>
      <c r="G13" s="493"/>
      <c r="H13" s="493"/>
      <c r="I13" s="899"/>
      <c r="J13" s="900"/>
      <c r="K13" s="519">
        <v>1164158.4669137762</v>
      </c>
      <c r="L13" s="520">
        <v>1226258.3190528587</v>
      </c>
      <c r="M13" s="520">
        <v>1354243.8659661571</v>
      </c>
      <c r="N13" s="520">
        <v>1527833.8836637831</v>
      </c>
      <c r="O13" s="1250">
        <v>1542391.0164195185</v>
      </c>
      <c r="P13" s="446"/>
      <c r="Q13" s="453"/>
      <c r="R13" s="454"/>
      <c r="S13" s="455"/>
      <c r="T13" s="455"/>
      <c r="U13" s="456"/>
    </row>
    <row r="14" spans="1:31" ht="12" customHeight="1">
      <c r="A14" s="25" t="s">
        <v>29</v>
      </c>
      <c r="B14" s="2"/>
      <c r="C14" s="2"/>
      <c r="D14" s="2"/>
      <c r="E14" s="2"/>
      <c r="F14" s="457">
        <v>919003.43088066124</v>
      </c>
      <c r="G14" s="458">
        <v>1180515.0203646605</v>
      </c>
      <c r="H14" s="458">
        <v>1321592.1829385087</v>
      </c>
      <c r="I14" s="522">
        <v>1307328.9169999999</v>
      </c>
      <c r="J14" s="523">
        <v>1502522.68</v>
      </c>
      <c r="K14" s="524">
        <v>1876429.2556985742</v>
      </c>
      <c r="L14" s="524">
        <v>2113566.3476546551</v>
      </c>
      <c r="M14" s="524">
        <v>2303264.6802385012</v>
      </c>
      <c r="N14" s="524">
        <v>2441155.2309207926</v>
      </c>
      <c r="O14" s="524">
        <v>2336718.5326896138</v>
      </c>
      <c r="P14" s="51"/>
      <c r="Q14" s="453"/>
      <c r="R14" s="454"/>
      <c r="S14" s="455"/>
      <c r="T14" s="455"/>
      <c r="U14" s="456"/>
      <c r="AE14" s="436"/>
    </row>
    <row r="15" spans="1:31" ht="12" customHeight="1">
      <c r="A15" s="25" t="s">
        <v>4</v>
      </c>
      <c r="B15" s="20"/>
      <c r="C15" s="20"/>
      <c r="D15" s="20"/>
      <c r="E15" s="20"/>
      <c r="F15" s="457">
        <v>357582.81668340403</v>
      </c>
      <c r="G15" s="458">
        <v>577332.30546066444</v>
      </c>
      <c r="H15" s="458">
        <v>691067.20278666157</v>
      </c>
      <c r="I15" s="522">
        <v>768150.75</v>
      </c>
      <c r="J15" s="523">
        <v>912115.97900000005</v>
      </c>
      <c r="K15" s="524">
        <v>805001.9820907308</v>
      </c>
      <c r="L15" s="524">
        <v>1145262.0908925475</v>
      </c>
      <c r="M15" s="524">
        <v>1567144.0879745116</v>
      </c>
      <c r="N15" s="524">
        <v>1911499.7737551373</v>
      </c>
      <c r="O15" s="524">
        <v>2055581.3743944273</v>
      </c>
      <c r="P15" s="51"/>
      <c r="Q15" s="453"/>
      <c r="R15" s="454"/>
      <c r="S15" s="455"/>
      <c r="T15" s="455"/>
      <c r="U15" s="456"/>
      <c r="AE15" s="436"/>
    </row>
    <row r="16" spans="1:31" ht="12" customHeight="1">
      <c r="A16" s="25" t="s">
        <v>5</v>
      </c>
      <c r="B16" s="2"/>
      <c r="C16" s="2"/>
      <c r="D16" s="2"/>
      <c r="E16" s="2"/>
      <c r="F16" s="457">
        <v>115383.55790148611</v>
      </c>
      <c r="G16" s="458">
        <v>159716.21787902628</v>
      </c>
      <c r="H16" s="458">
        <v>141768.02799999999</v>
      </c>
      <c r="I16" s="522">
        <v>247189.28489273568</v>
      </c>
      <c r="J16" s="523">
        <v>231315.947688927</v>
      </c>
      <c r="K16" s="524">
        <v>442148.34388533159</v>
      </c>
      <c r="L16" s="524">
        <v>725799.84528918692</v>
      </c>
      <c r="M16" s="524">
        <v>1028915.2410254345</v>
      </c>
      <c r="N16" s="524">
        <v>1412467.9007474435</v>
      </c>
      <c r="O16" s="524">
        <v>1380090.7503554798</v>
      </c>
      <c r="P16" s="51"/>
      <c r="Q16" s="453"/>
      <c r="R16" s="454"/>
      <c r="S16" s="455"/>
      <c r="T16" s="455"/>
      <c r="U16" s="456"/>
      <c r="AE16" s="436"/>
    </row>
    <row r="17" spans="1:31" ht="12" customHeight="1">
      <c r="A17" s="25" t="s">
        <v>6</v>
      </c>
      <c r="B17" s="20"/>
      <c r="C17" s="20"/>
      <c r="D17" s="20"/>
      <c r="E17" s="20"/>
      <c r="F17" s="457"/>
      <c r="G17" s="458"/>
      <c r="H17" s="458"/>
      <c r="I17" s="522"/>
      <c r="J17" s="523"/>
      <c r="K17" s="524"/>
      <c r="L17" s="522"/>
      <c r="M17" s="522"/>
      <c r="N17" s="522"/>
      <c r="O17" s="1247"/>
      <c r="P17" s="51"/>
      <c r="Q17" s="453"/>
      <c r="R17" s="454"/>
      <c r="S17" s="455"/>
      <c r="T17" s="455"/>
      <c r="U17" s="456"/>
      <c r="AE17" s="436"/>
    </row>
    <row r="18" spans="1:31" s="149" customFormat="1" ht="12" customHeight="1">
      <c r="A18" s="144" t="s">
        <v>7</v>
      </c>
      <c r="B18" s="2"/>
      <c r="C18" s="2"/>
      <c r="D18" s="2"/>
      <c r="E18" s="2"/>
      <c r="F18" s="408">
        <f t="shared" ref="F18:O18" si="0">F12+SUM(F14:F17)</f>
        <v>4242968.6821855009</v>
      </c>
      <c r="G18" s="409">
        <f t="shared" si="0"/>
        <v>4827594.8261401914</v>
      </c>
      <c r="H18" s="409">
        <f t="shared" si="0"/>
        <v>5106903.1451159846</v>
      </c>
      <c r="I18" s="409">
        <f t="shared" si="0"/>
        <v>5935263.7261111354</v>
      </c>
      <c r="J18" s="410">
        <f t="shared" si="0"/>
        <v>6320716.561688927</v>
      </c>
      <c r="K18" s="408">
        <f t="shared" si="0"/>
        <v>7962237.8916746359</v>
      </c>
      <c r="L18" s="409">
        <f t="shared" si="0"/>
        <v>9214855.4078363888</v>
      </c>
      <c r="M18" s="409">
        <f t="shared" si="0"/>
        <v>10951341.051238447</v>
      </c>
      <c r="N18" s="409">
        <f t="shared" si="0"/>
        <v>12182044.570423374</v>
      </c>
      <c r="O18" s="1248">
        <f t="shared" si="0"/>
        <v>12457709.014439519</v>
      </c>
      <c r="P18" s="459"/>
      <c r="Q18" s="460"/>
      <c r="R18" s="461"/>
      <c r="S18" s="428"/>
      <c r="T18" s="428"/>
      <c r="U18" s="462"/>
      <c r="V18" s="1"/>
      <c r="W18" s="1"/>
      <c r="AE18" s="270"/>
    </row>
    <row r="19" spans="1:31" ht="12" customHeight="1">
      <c r="A19" s="139" t="s">
        <v>8</v>
      </c>
      <c r="B19" s="20"/>
      <c r="C19" s="20"/>
      <c r="D19" s="20"/>
      <c r="E19" s="20"/>
      <c r="F19" s="463"/>
      <c r="G19" s="464">
        <f t="shared" ref="G19:L19" si="1">+G18/F18-1</f>
        <v>0.13778705141268133</v>
      </c>
      <c r="H19" s="464">
        <f t="shared" si="1"/>
        <v>5.7856619918351448E-2</v>
      </c>
      <c r="I19" s="464">
        <f t="shared" si="1"/>
        <v>0.1622040907095248</v>
      </c>
      <c r="J19" s="479">
        <f t="shared" si="1"/>
        <v>6.4942832090520319E-2</v>
      </c>
      <c r="K19" s="463">
        <f t="shared" si="1"/>
        <v>0.25970494230595365</v>
      </c>
      <c r="L19" s="464">
        <f t="shared" si="1"/>
        <v>0.15731978034360128</v>
      </c>
      <c r="M19" s="464">
        <f>+M18/L18-1</f>
        <v>0.18844415528488234</v>
      </c>
      <c r="N19" s="464">
        <f t="shared" ref="N19" si="2">+N18/M18-1</f>
        <v>0.11237925231501666</v>
      </c>
      <c r="O19" s="1249">
        <f t="shared" ref="O19" si="3">+O18/N18-1</f>
        <v>2.2628750241599604E-2</v>
      </c>
      <c r="P19" s="466"/>
      <c r="Q19" s="467"/>
      <c r="R19" s="468"/>
      <c r="S19" s="468"/>
      <c r="T19" s="468"/>
      <c r="U19" s="469"/>
      <c r="AE19" s="270"/>
    </row>
    <row r="20" spans="1:31" ht="12" customHeight="1">
      <c r="A20" s="37"/>
      <c r="B20" s="2"/>
      <c r="C20" s="2"/>
      <c r="D20" s="2"/>
      <c r="E20" s="2"/>
      <c r="F20" s="314"/>
      <c r="G20" s="314"/>
      <c r="H20" s="314"/>
      <c r="I20" s="194"/>
      <c r="J20" s="480"/>
      <c r="K20" s="195"/>
      <c r="L20" s="195"/>
      <c r="M20" s="195"/>
      <c r="N20" s="195"/>
      <c r="O20" s="195"/>
      <c r="P20" s="37"/>
      <c r="Q20" s="37"/>
      <c r="R20" s="40"/>
      <c r="S20" s="40"/>
      <c r="T20" s="40"/>
      <c r="U20" s="40"/>
      <c r="AE20" s="270"/>
    </row>
    <row r="21" spans="1:31" ht="15.6" customHeight="1">
      <c r="A21" s="20" t="s">
        <v>9</v>
      </c>
      <c r="B21" s="20"/>
      <c r="C21" s="20"/>
      <c r="D21" s="20"/>
      <c r="E21" s="20"/>
      <c r="F21" s="315"/>
      <c r="G21" s="315"/>
      <c r="H21" s="315"/>
      <c r="I21" s="196"/>
      <c r="J21" s="481"/>
      <c r="K21" s="197"/>
      <c r="L21" s="197"/>
      <c r="M21" s="197"/>
      <c r="N21" s="197"/>
      <c r="O21" s="198"/>
      <c r="P21" s="20"/>
      <c r="Q21" s="20"/>
      <c r="R21" s="22"/>
      <c r="S21" s="24"/>
      <c r="T21" s="24"/>
      <c r="U21" s="24"/>
      <c r="AE21" s="270"/>
    </row>
    <row r="22" spans="1:31" ht="12" customHeight="1">
      <c r="A22" s="138" t="s">
        <v>10</v>
      </c>
      <c r="B22" s="2"/>
      <c r="C22" s="2"/>
      <c r="D22" s="2"/>
      <c r="E22" s="2"/>
      <c r="F22" s="470">
        <v>3683453.4986365661</v>
      </c>
      <c r="G22" s="471">
        <v>4351563.6991118947</v>
      </c>
      <c r="H22" s="471">
        <v>4560380.8744852804</v>
      </c>
      <c r="I22" s="525">
        <v>5542598.6267315131</v>
      </c>
      <c r="J22" s="526">
        <v>5906891.8591173356</v>
      </c>
      <c r="K22" s="1238">
        <v>7292947.5249878876</v>
      </c>
      <c r="L22" s="1239">
        <v>8462553.4901555795</v>
      </c>
      <c r="M22" s="1239">
        <v>10082457.444617942</v>
      </c>
      <c r="N22" s="1239">
        <v>11228952.968239475</v>
      </c>
      <c r="O22" s="1240">
        <v>11487033.433658205</v>
      </c>
      <c r="P22" s="51"/>
      <c r="Q22" s="472"/>
      <c r="R22" s="449"/>
      <c r="S22" s="449"/>
      <c r="T22" s="473"/>
      <c r="U22" s="474"/>
      <c r="AE22" s="270"/>
    </row>
    <row r="23" spans="1:31" ht="12" customHeight="1">
      <c r="A23" s="25" t="s">
        <v>30</v>
      </c>
      <c r="B23" s="20"/>
      <c r="C23" s="20"/>
      <c r="D23" s="20"/>
      <c r="E23" s="20"/>
      <c r="F23" s="451">
        <v>105143.54219373935</v>
      </c>
      <c r="G23" s="452">
        <v>116921.16803990344</v>
      </c>
      <c r="H23" s="452">
        <v>73388.719809098227</v>
      </c>
      <c r="I23" s="520">
        <v>65188.247239142373</v>
      </c>
      <c r="J23" s="529">
        <v>67806.276088355764</v>
      </c>
      <c r="K23" s="1241">
        <v>93821.928467305101</v>
      </c>
      <c r="L23" s="1242">
        <v>108849.40389079976</v>
      </c>
      <c r="M23" s="1242">
        <v>129672.43396551762</v>
      </c>
      <c r="N23" s="1242">
        <v>144392.62903418197</v>
      </c>
      <c r="O23" s="1243">
        <v>147676.98478821293</v>
      </c>
      <c r="P23" s="51"/>
      <c r="Q23" s="475"/>
      <c r="R23" s="455"/>
      <c r="S23" s="455"/>
      <c r="T23" s="476"/>
      <c r="U23" s="477"/>
      <c r="W23" s="137"/>
      <c r="X23" s="137"/>
      <c r="Y23" s="137"/>
      <c r="Z23" s="137"/>
      <c r="AA23" s="137"/>
      <c r="AE23" s="270"/>
    </row>
    <row r="24" spans="1:31" ht="12" customHeight="1">
      <c r="A24" s="25" t="s">
        <v>31</v>
      </c>
      <c r="B24" s="2"/>
      <c r="C24" s="2"/>
      <c r="D24" s="2"/>
      <c r="E24" s="2"/>
      <c r="F24" s="451">
        <v>27908.587597852493</v>
      </c>
      <c r="G24" s="452">
        <v>25475.387025939508</v>
      </c>
      <c r="H24" s="452">
        <v>30471.105899179151</v>
      </c>
      <c r="I24" s="520">
        <v>8985.0662448143776</v>
      </c>
      <c r="J24" s="529">
        <v>10108.31456783676</v>
      </c>
      <c r="K24" s="1241">
        <v>50588.923156137214</v>
      </c>
      <c r="L24" s="1242">
        <v>58691.760220447119</v>
      </c>
      <c r="M24" s="1242">
        <v>69919.568959157157</v>
      </c>
      <c r="N24" s="1242">
        <v>77856.719999827939</v>
      </c>
      <c r="O24" s="1243">
        <v>79627.649499704814</v>
      </c>
      <c r="P24" s="51"/>
      <c r="Q24" s="475"/>
      <c r="R24" s="455"/>
      <c r="S24" s="455"/>
      <c r="T24" s="476"/>
      <c r="U24" s="477"/>
      <c r="AE24" s="270"/>
    </row>
    <row r="25" spans="1:31" ht="12" customHeight="1">
      <c r="A25" s="25" t="s">
        <v>32</v>
      </c>
      <c r="B25" s="20"/>
      <c r="C25" s="20"/>
      <c r="D25" s="20"/>
      <c r="E25" s="20"/>
      <c r="F25" s="451">
        <v>195420.22944454337</v>
      </c>
      <c r="G25" s="452">
        <v>174829.31695276307</v>
      </c>
      <c r="H25" s="452">
        <v>193993.88837524829</v>
      </c>
      <c r="I25" s="520">
        <v>136214.79241110795</v>
      </c>
      <c r="J25" s="529">
        <v>151046.59913104333</v>
      </c>
      <c r="K25" s="1241">
        <v>201662.49660447158</v>
      </c>
      <c r="L25" s="1242">
        <v>233962.8155285313</v>
      </c>
      <c r="M25" s="1242">
        <v>278720.20114548696</v>
      </c>
      <c r="N25" s="1242">
        <v>310360.04629198858</v>
      </c>
      <c r="O25" s="1243">
        <v>317419.49808449729</v>
      </c>
      <c r="P25" s="51"/>
      <c r="Q25" s="475"/>
      <c r="R25" s="455"/>
      <c r="S25" s="455"/>
      <c r="T25" s="476"/>
      <c r="U25" s="477"/>
      <c r="AE25" s="270"/>
    </row>
    <row r="26" spans="1:31" ht="12" customHeight="1">
      <c r="A26" s="25" t="s">
        <v>11</v>
      </c>
      <c r="B26" s="2"/>
      <c r="C26" s="2"/>
      <c r="D26" s="2"/>
      <c r="E26" s="2"/>
      <c r="F26" s="451"/>
      <c r="G26" s="452"/>
      <c r="H26" s="452"/>
      <c r="I26" s="520"/>
      <c r="J26" s="529"/>
      <c r="K26" s="1241">
        <v>0</v>
      </c>
      <c r="L26" s="1242">
        <v>0</v>
      </c>
      <c r="M26" s="1242">
        <v>0</v>
      </c>
      <c r="N26" s="1242">
        <v>0</v>
      </c>
      <c r="O26" s="1243">
        <v>0</v>
      </c>
      <c r="P26" s="51"/>
      <c r="Q26" s="475"/>
      <c r="R26" s="455"/>
      <c r="S26" s="455"/>
      <c r="T26" s="476"/>
      <c r="U26" s="477"/>
      <c r="AE26" s="270"/>
    </row>
    <row r="27" spans="1:31" ht="12" customHeight="1">
      <c r="A27" s="25" t="s">
        <v>33</v>
      </c>
      <c r="B27" s="20"/>
      <c r="C27" s="20"/>
      <c r="D27" s="20"/>
      <c r="E27" s="20"/>
      <c r="F27" s="451">
        <v>42135.837534421022</v>
      </c>
      <c r="G27" s="452">
        <v>49078.838001179924</v>
      </c>
      <c r="H27" s="452">
        <v>32295.693640562971</v>
      </c>
      <c r="I27" s="520">
        <v>7962.042209145824</v>
      </c>
      <c r="J27" s="529">
        <v>5007.0820351498423</v>
      </c>
      <c r="K27" s="1241">
        <v>50177.979069600042</v>
      </c>
      <c r="L27" s="1242">
        <v>58214.99514449147</v>
      </c>
      <c r="M27" s="1242">
        <v>69351.598114861612</v>
      </c>
      <c r="N27" s="1242">
        <v>77224.274067299164</v>
      </c>
      <c r="O27" s="1243">
        <v>78980.817947553296</v>
      </c>
      <c r="P27" s="51"/>
      <c r="Q27" s="475"/>
      <c r="R27" s="455"/>
      <c r="S27" s="455"/>
      <c r="T27" s="476"/>
      <c r="U27" s="477"/>
      <c r="AE27" s="270"/>
    </row>
    <row r="28" spans="1:31" ht="12" customHeight="1">
      <c r="A28" s="25" t="s">
        <v>34</v>
      </c>
      <c r="B28" s="2"/>
      <c r="C28" s="2"/>
      <c r="D28" s="2"/>
      <c r="E28" s="2"/>
      <c r="F28" s="451">
        <v>69465.848458578257</v>
      </c>
      <c r="G28" s="452">
        <v>78860.105238167729</v>
      </c>
      <c r="H28" s="452">
        <v>86668.384906623673</v>
      </c>
      <c r="I28" s="520">
        <v>45131.77860524381</v>
      </c>
      <c r="J28" s="529">
        <v>44237.820332870484</v>
      </c>
      <c r="K28" s="1241">
        <v>123805.50539239733</v>
      </c>
      <c r="L28" s="1242">
        <v>143635.45580986209</v>
      </c>
      <c r="M28" s="1242">
        <v>171113.10207354886</v>
      </c>
      <c r="N28" s="1242">
        <v>190537.57159493316</v>
      </c>
      <c r="O28" s="1243">
        <v>194871.5405365109</v>
      </c>
      <c r="P28" s="51"/>
      <c r="Q28" s="475"/>
      <c r="R28" s="455"/>
      <c r="S28" s="455"/>
      <c r="T28" s="476"/>
      <c r="U28" s="477"/>
      <c r="AE28" s="270"/>
    </row>
    <row r="29" spans="1:31" ht="12" customHeight="1">
      <c r="A29" s="25" t="s">
        <v>12</v>
      </c>
      <c r="B29" s="20"/>
      <c r="C29" s="20"/>
      <c r="D29" s="20"/>
      <c r="E29" s="20"/>
      <c r="F29" s="492"/>
      <c r="G29" s="493"/>
      <c r="H29" s="493"/>
      <c r="I29" s="493"/>
      <c r="J29" s="494"/>
      <c r="K29" s="492">
        <v>0</v>
      </c>
      <c r="L29" s="493">
        <v>0</v>
      </c>
      <c r="M29" s="493">
        <v>0</v>
      </c>
      <c r="N29" s="493">
        <v>0</v>
      </c>
      <c r="O29" s="890">
        <v>0</v>
      </c>
      <c r="P29" s="51"/>
      <c r="Q29" s="291"/>
      <c r="R29" s="290"/>
      <c r="S29" s="290"/>
      <c r="T29" s="495"/>
      <c r="U29" s="496"/>
      <c r="AE29" s="270"/>
    </row>
    <row r="30" spans="1:31" ht="12" customHeight="1">
      <c r="A30" s="25" t="s">
        <v>35</v>
      </c>
      <c r="B30" s="2"/>
      <c r="C30" s="2"/>
      <c r="D30" s="2"/>
      <c r="E30" s="2"/>
      <c r="F30" s="492">
        <v>119441.13831980001</v>
      </c>
      <c r="G30" s="493">
        <v>30866.311679999999</v>
      </c>
      <c r="H30" s="493">
        <v>129704.478</v>
      </c>
      <c r="I30" s="493">
        <v>129183.17267016714</v>
      </c>
      <c r="J30" s="494">
        <v>135618.61092793549</v>
      </c>
      <c r="K30" s="492">
        <v>149233.53399683605</v>
      </c>
      <c r="L30" s="493">
        <v>148947.48708667804</v>
      </c>
      <c r="M30" s="493">
        <v>150106.70236193441</v>
      </c>
      <c r="N30" s="493">
        <v>152720.36119566805</v>
      </c>
      <c r="O30" s="890">
        <v>152099.08992483458</v>
      </c>
      <c r="P30" s="51"/>
      <c r="Q30" s="291"/>
      <c r="R30" s="290"/>
      <c r="S30" s="290"/>
      <c r="T30" s="495"/>
      <c r="U30" s="496"/>
      <c r="AE30" s="270"/>
    </row>
    <row r="31" spans="1:31" s="149" customFormat="1" ht="12" customHeight="1">
      <c r="A31" s="144" t="s">
        <v>13</v>
      </c>
      <c r="B31" s="20"/>
      <c r="C31" s="20"/>
      <c r="D31" s="20"/>
      <c r="E31" s="20"/>
      <c r="F31" s="408">
        <f t="shared" ref="F31:O31" si="4">SUM(F22:F30)</f>
        <v>4242968.6821855009</v>
      </c>
      <c r="G31" s="409">
        <f t="shared" si="4"/>
        <v>4827594.8260498475</v>
      </c>
      <c r="H31" s="409">
        <f t="shared" si="4"/>
        <v>5106903.145115993</v>
      </c>
      <c r="I31" s="409">
        <f t="shared" si="4"/>
        <v>5935263.7261111345</v>
      </c>
      <c r="J31" s="410">
        <f t="shared" si="4"/>
        <v>6320716.5622005276</v>
      </c>
      <c r="K31" s="408">
        <f t="shared" si="4"/>
        <v>7962237.8916746359</v>
      </c>
      <c r="L31" s="409">
        <f t="shared" si="4"/>
        <v>9214855.4078363888</v>
      </c>
      <c r="M31" s="409">
        <f t="shared" si="4"/>
        <v>10951341.051238447</v>
      </c>
      <c r="N31" s="409">
        <f t="shared" si="4"/>
        <v>12182044.570423374</v>
      </c>
      <c r="O31" s="412">
        <f t="shared" si="4"/>
        <v>12457709.014439519</v>
      </c>
      <c r="P31" s="459"/>
      <c r="Q31" s="460"/>
      <c r="R31" s="461"/>
      <c r="S31" s="461"/>
      <c r="T31" s="428"/>
      <c r="U31" s="478"/>
      <c r="V31" s="1"/>
      <c r="AE31" s="270"/>
    </row>
    <row r="32" spans="1:31" ht="12" customHeight="1">
      <c r="A32" s="139" t="s">
        <v>8</v>
      </c>
      <c r="B32" s="2"/>
      <c r="C32" s="2"/>
      <c r="D32" s="2"/>
      <c r="E32" s="2"/>
      <c r="F32" s="463"/>
      <c r="G32" s="464">
        <f t="shared" ref="G32:M32" si="5">+G31/F31-1</f>
        <v>0.1377870513913888</v>
      </c>
      <c r="H32" s="464">
        <f t="shared" si="5"/>
        <v>5.7856619938150056E-2</v>
      </c>
      <c r="I32" s="464">
        <f t="shared" si="5"/>
        <v>0.1622040907095228</v>
      </c>
      <c r="J32" s="479">
        <f t="shared" si="5"/>
        <v>6.4942832176717369E-2</v>
      </c>
      <c r="K32" s="463">
        <f t="shared" si="5"/>
        <v>0.25970494220399276</v>
      </c>
      <c r="L32" s="464">
        <f t="shared" si="5"/>
        <v>0.15731978034360128</v>
      </c>
      <c r="M32" s="464">
        <f t="shared" si="5"/>
        <v>0.18844415528488234</v>
      </c>
      <c r="N32" s="464">
        <f t="shared" ref="N32" si="6">+N31/M31-1</f>
        <v>0.11237925231501666</v>
      </c>
      <c r="O32" s="465">
        <f t="shared" ref="O32" si="7">+O31/N31-1</f>
        <v>2.2628750241599604E-2</v>
      </c>
      <c r="P32" s="466"/>
      <c r="Q32" s="467"/>
      <c r="R32" s="468"/>
      <c r="S32" s="468"/>
      <c r="T32" s="468"/>
      <c r="U32" s="469"/>
      <c r="AE32" s="270"/>
    </row>
    <row r="33" spans="1:31" ht="12" customHeight="1">
      <c r="A33" s="37"/>
      <c r="B33" s="20"/>
      <c r="C33" s="20"/>
      <c r="D33" s="20"/>
      <c r="E33" s="20"/>
      <c r="F33" s="39"/>
      <c r="G33" s="39"/>
      <c r="H33" s="39"/>
      <c r="I33" s="199"/>
      <c r="J33" s="482"/>
      <c r="K33" s="199"/>
      <c r="L33" s="199"/>
      <c r="M33" s="199"/>
      <c r="N33" s="199"/>
      <c r="O33" s="199"/>
      <c r="P33" s="39"/>
      <c r="Q33" s="39"/>
      <c r="R33" s="39"/>
      <c r="S33" s="40"/>
      <c r="T33" s="40"/>
      <c r="U33" s="40"/>
      <c r="AE33" s="270"/>
    </row>
    <row r="34" spans="1:31" ht="15.6" customHeight="1">
      <c r="A34" s="20" t="s">
        <v>14</v>
      </c>
      <c r="B34" s="2"/>
      <c r="C34" s="2"/>
      <c r="D34" s="2"/>
      <c r="E34" s="2"/>
      <c r="F34" s="20"/>
      <c r="G34" s="20"/>
      <c r="H34" s="20"/>
      <c r="I34" s="196"/>
      <c r="J34" s="481"/>
      <c r="K34" s="197"/>
      <c r="L34" s="197"/>
      <c r="M34" s="197"/>
      <c r="N34" s="197"/>
      <c r="O34" s="198"/>
      <c r="P34" s="23"/>
      <c r="Q34" s="22"/>
      <c r="R34" s="22"/>
      <c r="S34" s="22"/>
      <c r="T34" s="22"/>
      <c r="U34" s="22"/>
      <c r="AE34" s="270"/>
    </row>
    <row r="35" spans="1:31" ht="12" customHeight="1">
      <c r="A35" s="20" t="s">
        <v>15</v>
      </c>
      <c r="B35" s="20"/>
      <c r="C35" s="20"/>
      <c r="D35" s="20"/>
      <c r="E35" s="20"/>
      <c r="F35" s="20"/>
      <c r="G35" s="20"/>
      <c r="H35" s="20"/>
      <c r="I35" s="196"/>
      <c r="J35" s="481"/>
      <c r="K35" s="197"/>
      <c r="L35" s="197"/>
      <c r="M35" s="197"/>
      <c r="N35" s="197"/>
      <c r="O35" s="197"/>
      <c r="P35" s="22"/>
      <c r="Q35" s="22"/>
      <c r="R35" s="22"/>
      <c r="S35" s="22"/>
      <c r="T35" s="22"/>
      <c r="U35" s="22"/>
      <c r="AE35" s="270"/>
    </row>
    <row r="36" spans="1:31" s="14" customFormat="1" ht="12" customHeight="1">
      <c r="A36" s="50" t="s">
        <v>22</v>
      </c>
      <c r="B36" s="2"/>
      <c r="C36" s="2"/>
      <c r="D36" s="2"/>
      <c r="E36" s="2"/>
      <c r="F36" s="470">
        <v>2658878.984678091</v>
      </c>
      <c r="G36" s="471">
        <v>4243751.1437834185</v>
      </c>
      <c r="H36" s="471">
        <v>5766675.2633976229</v>
      </c>
      <c r="I36" s="525">
        <v>5434318.2450674092</v>
      </c>
      <c r="J36" s="526">
        <v>5489456.6471907906</v>
      </c>
      <c r="K36" s="527">
        <v>7719467.0784846051</v>
      </c>
      <c r="L36" s="525">
        <v>11474465.391794758</v>
      </c>
      <c r="M36" s="525">
        <v>13376143.69742308</v>
      </c>
      <c r="N36" s="525">
        <v>17887504.239364862</v>
      </c>
      <c r="O36" s="528">
        <v>17243743.556707211</v>
      </c>
      <c r="P36" s="51"/>
      <c r="Q36" s="77"/>
      <c r="R36" s="26"/>
      <c r="S36" s="26"/>
      <c r="T36" s="52"/>
      <c r="U36" s="53"/>
      <c r="V36" s="1"/>
      <c r="AE36" s="270"/>
    </row>
    <row r="37" spans="1:31" s="14" customFormat="1" ht="12" customHeight="1">
      <c r="A37" s="54" t="s">
        <v>23</v>
      </c>
      <c r="B37" s="20"/>
      <c r="C37" s="20"/>
      <c r="D37" s="20"/>
      <c r="E37" s="20"/>
      <c r="F37" s="451">
        <v>-62351.372520784498</v>
      </c>
      <c r="G37" s="452">
        <v>-53068.2004617645</v>
      </c>
      <c r="H37" s="452">
        <v>-44188.628029059939</v>
      </c>
      <c r="I37" s="520">
        <v>-50940.396281589274</v>
      </c>
      <c r="J37" s="529">
        <v>-39551.15976354733</v>
      </c>
      <c r="K37" s="519">
        <v>-26066.498850462136</v>
      </c>
      <c r="L37" s="520">
        <v>-15938.766777728957</v>
      </c>
      <c r="M37" s="520">
        <v>-5298.2557228124188</v>
      </c>
      <c r="N37" s="520">
        <v>0</v>
      </c>
      <c r="O37" s="521">
        <v>0</v>
      </c>
      <c r="P37" s="51"/>
      <c r="Q37" s="45"/>
      <c r="R37" s="30"/>
      <c r="S37" s="43"/>
      <c r="T37" s="43"/>
      <c r="U37" s="44"/>
      <c r="V37" s="1"/>
      <c r="AE37" s="270"/>
    </row>
    <row r="38" spans="1:31" s="14" customFormat="1" ht="12" customHeight="1">
      <c r="A38" s="54" t="s">
        <v>24</v>
      </c>
      <c r="B38" s="2"/>
      <c r="C38" s="2"/>
      <c r="D38" s="2"/>
      <c r="E38" s="2"/>
      <c r="F38" s="451">
        <v>-821395.95213444345</v>
      </c>
      <c r="G38" s="452">
        <v>-1733510.3459018143</v>
      </c>
      <c r="H38" s="452">
        <v>-3541439.6217415044</v>
      </c>
      <c r="I38" s="520">
        <v>-1580465.7735129632</v>
      </c>
      <c r="J38" s="529">
        <v>-1891198.5999052895</v>
      </c>
      <c r="K38" s="519">
        <v>-2207689.1170369769</v>
      </c>
      <c r="L38" s="520">
        <v>-2453565.7653496983</v>
      </c>
      <c r="M38" s="520">
        <v>-605147.66222837497</v>
      </c>
      <c r="N38" s="520">
        <v>-363088.59733702498</v>
      </c>
      <c r="O38" s="521">
        <v>-121029.53244567499</v>
      </c>
      <c r="P38" s="51"/>
      <c r="Q38" s="45"/>
      <c r="R38" s="30"/>
      <c r="S38" s="43"/>
      <c r="T38" s="43"/>
      <c r="U38" s="44"/>
      <c r="V38" s="1"/>
      <c r="AE38" s="270"/>
    </row>
    <row r="39" spans="1:31" s="14" customFormat="1" ht="12" customHeight="1">
      <c r="A39" s="55" t="s">
        <v>25</v>
      </c>
      <c r="B39" s="20"/>
      <c r="C39" s="20"/>
      <c r="D39" s="20"/>
      <c r="E39" s="20"/>
      <c r="F39" s="497">
        <f t="shared" ref="F39:O39" si="8">SUM(F36:F38)</f>
        <v>1775131.6600228632</v>
      </c>
      <c r="G39" s="498">
        <f t="shared" si="8"/>
        <v>2457172.5974198398</v>
      </c>
      <c r="H39" s="498">
        <f t="shared" si="8"/>
        <v>2181047.0136270588</v>
      </c>
      <c r="I39" s="498">
        <f t="shared" si="8"/>
        <v>3802912.0752728572</v>
      </c>
      <c r="J39" s="499">
        <f t="shared" si="8"/>
        <v>3558706.8875219533</v>
      </c>
      <c r="K39" s="497">
        <f t="shared" si="8"/>
        <v>5485711.4625971662</v>
      </c>
      <c r="L39" s="498">
        <f t="shared" si="8"/>
        <v>9004960.859667331</v>
      </c>
      <c r="M39" s="498">
        <f t="shared" si="8"/>
        <v>12765697.779471891</v>
      </c>
      <c r="N39" s="498">
        <f t="shared" si="8"/>
        <v>17524415.642027836</v>
      </c>
      <c r="O39" s="500">
        <f t="shared" si="8"/>
        <v>17122714.024261534</v>
      </c>
      <c r="P39" s="51"/>
      <c r="Q39" s="56"/>
      <c r="R39" s="57"/>
      <c r="S39" s="59"/>
      <c r="T39" s="59"/>
      <c r="U39" s="60"/>
      <c r="V39" s="1"/>
      <c r="AE39" s="270"/>
    </row>
    <row r="40" spans="1:31" ht="12" customHeight="1">
      <c r="A40" s="20" t="s">
        <v>16</v>
      </c>
      <c r="B40" s="2"/>
      <c r="C40" s="2"/>
      <c r="D40" s="2"/>
      <c r="E40" s="2"/>
      <c r="F40" s="501"/>
      <c r="G40" s="501"/>
      <c r="H40" s="501"/>
      <c r="I40" s="502"/>
      <c r="J40" s="503"/>
      <c r="K40" s="200"/>
      <c r="L40" s="200"/>
      <c r="M40" s="200"/>
      <c r="N40" s="200"/>
      <c r="O40" s="200"/>
      <c r="P40" s="61"/>
      <c r="Q40" s="61"/>
      <c r="R40" s="61"/>
      <c r="S40" s="21"/>
      <c r="T40" s="21"/>
      <c r="U40" s="21"/>
      <c r="AE40" s="270"/>
    </row>
    <row r="41" spans="1:31" s="14" customFormat="1" ht="12" customHeight="1">
      <c r="A41" s="62" t="s">
        <v>26</v>
      </c>
      <c r="B41" s="20"/>
      <c r="C41" s="20"/>
      <c r="D41" s="20"/>
      <c r="E41" s="20"/>
      <c r="F41" s="987">
        <f t="shared" ref="F41:O41" si="9">F16/F39</f>
        <v>6.5000000000000002E-2</v>
      </c>
      <c r="G41" s="988">
        <f t="shared" si="9"/>
        <v>6.4999999612048706E-2</v>
      </c>
      <c r="H41" s="988">
        <f t="shared" si="9"/>
        <v>6.4999987214508143E-2</v>
      </c>
      <c r="I41" s="988">
        <f t="shared" si="9"/>
        <v>6.4999999999999988E-2</v>
      </c>
      <c r="J41" s="989">
        <f t="shared" si="9"/>
        <v>6.5000000000000016E-2</v>
      </c>
      <c r="K41" s="1268">
        <f>K16/K39</f>
        <v>8.0600000000000005E-2</v>
      </c>
      <c r="L41" s="1269">
        <f t="shared" si="9"/>
        <v>8.0600000000000005E-2</v>
      </c>
      <c r="M41" s="1269">
        <f t="shared" si="9"/>
        <v>8.0600000000000005E-2</v>
      </c>
      <c r="N41" s="1269">
        <f t="shared" si="9"/>
        <v>8.0599999999999991E-2</v>
      </c>
      <c r="O41" s="1270">
        <f t="shared" si="9"/>
        <v>8.0600000000000005E-2</v>
      </c>
      <c r="P41" s="63"/>
      <c r="Q41" s="127"/>
      <c r="R41" s="128"/>
      <c r="S41" s="64"/>
      <c r="T41" s="64"/>
      <c r="U41" s="65"/>
      <c r="V41" s="1"/>
      <c r="AE41" s="270"/>
    </row>
    <row r="42" spans="1:31" s="14" customFormat="1" ht="12" customHeight="1">
      <c r="A42" s="66" t="s">
        <v>27</v>
      </c>
      <c r="B42" s="2"/>
      <c r="C42" s="2"/>
      <c r="D42" s="2"/>
      <c r="E42" s="2"/>
      <c r="F42" s="991">
        <v>6.5000000000000002E-2</v>
      </c>
      <c r="G42" s="992">
        <v>6.5000000000000002E-2</v>
      </c>
      <c r="H42" s="992">
        <v>6.5000000000000002E-2</v>
      </c>
      <c r="I42" s="993">
        <v>6.5000000000000002E-2</v>
      </c>
      <c r="J42" s="994">
        <v>6.5000000000000002E-2</v>
      </c>
      <c r="K42" s="1271">
        <v>8.0600000000000005E-2</v>
      </c>
      <c r="L42" s="1272">
        <v>8.0600000000000005E-2</v>
      </c>
      <c r="M42" s="1272">
        <v>8.0600000000000005E-2</v>
      </c>
      <c r="N42" s="1272">
        <v>8.0600000000000005E-2</v>
      </c>
      <c r="O42" s="1273">
        <v>8.0600000000000005E-2</v>
      </c>
      <c r="P42" s="63"/>
      <c r="Q42" s="124"/>
      <c r="R42" s="123"/>
      <c r="S42" s="67"/>
      <c r="T42" s="67"/>
      <c r="U42" s="68"/>
      <c r="V42" s="1"/>
      <c r="W42" s="1"/>
      <c r="X42" s="1"/>
      <c r="Y42" s="1"/>
      <c r="Z42" s="1"/>
      <c r="AE42" s="270"/>
    </row>
    <row r="43" spans="1:31" s="14" customFormat="1" ht="12" customHeight="1">
      <c r="A43" s="66" t="s">
        <v>28</v>
      </c>
      <c r="B43" s="20"/>
      <c r="C43" s="20"/>
      <c r="D43" s="20"/>
      <c r="E43" s="20"/>
      <c r="F43" s="997">
        <v>0</v>
      </c>
      <c r="G43" s="998">
        <v>0</v>
      </c>
      <c r="H43" s="998">
        <v>0</v>
      </c>
      <c r="I43" s="999">
        <v>0</v>
      </c>
      <c r="J43" s="1000">
        <v>0</v>
      </c>
      <c r="K43" s="1001">
        <v>0</v>
      </c>
      <c r="L43" s="999">
        <v>0</v>
      </c>
      <c r="M43" s="999">
        <v>0</v>
      </c>
      <c r="N43" s="999">
        <v>0</v>
      </c>
      <c r="O43" s="1002">
        <v>0</v>
      </c>
      <c r="P43" s="63"/>
      <c r="Q43" s="124"/>
      <c r="R43" s="123"/>
      <c r="S43" s="67"/>
      <c r="T43" s="67"/>
      <c r="U43" s="68"/>
      <c r="V43" s="137"/>
      <c r="W43" s="137"/>
      <c r="X43" s="137"/>
      <c r="Y43" s="137"/>
      <c r="Z43" s="137"/>
      <c r="AE43" s="270"/>
    </row>
    <row r="44" spans="1:31" s="14" customFormat="1" ht="12" customHeight="1">
      <c r="A44" s="140" t="s">
        <v>46</v>
      </c>
      <c r="B44" s="2"/>
      <c r="C44" s="2"/>
      <c r="D44" s="2"/>
      <c r="E44" s="2"/>
      <c r="F44" s="504">
        <v>1</v>
      </c>
      <c r="G44" s="505">
        <v>1</v>
      </c>
      <c r="H44" s="505">
        <v>1</v>
      </c>
      <c r="I44" s="530">
        <v>1</v>
      </c>
      <c r="J44" s="531">
        <v>1</v>
      </c>
      <c r="K44" s="532">
        <v>1</v>
      </c>
      <c r="L44" s="530">
        <v>1</v>
      </c>
      <c r="M44" s="530">
        <v>1</v>
      </c>
      <c r="N44" s="530">
        <v>1</v>
      </c>
      <c r="O44" s="533">
        <v>1</v>
      </c>
      <c r="P44" s="69"/>
      <c r="Q44" s="126"/>
      <c r="R44" s="125"/>
      <c r="S44" s="70"/>
      <c r="T44" s="71"/>
      <c r="U44" s="72"/>
      <c r="V44" s="1"/>
      <c r="AE44" s="270"/>
    </row>
    <row r="45" spans="1:31" s="14" customFormat="1" ht="5.45" customHeight="1">
      <c r="A45" s="22"/>
      <c r="B45" s="20"/>
      <c r="C45" s="20"/>
      <c r="D45" s="20"/>
      <c r="E45" s="20"/>
      <c r="F45" s="5"/>
      <c r="G45" s="5"/>
      <c r="H45" s="5"/>
      <c r="I45" s="201"/>
      <c r="J45" s="483"/>
      <c r="K45" s="202"/>
      <c r="L45" s="202"/>
      <c r="M45" s="202"/>
      <c r="N45" s="202"/>
      <c r="O45" s="202"/>
      <c r="P45" s="69"/>
      <c r="Q45" s="150"/>
      <c r="R45" s="150"/>
      <c r="S45" s="151"/>
      <c r="T45" s="152"/>
      <c r="U45" s="152"/>
      <c r="V45" s="1"/>
      <c r="AE45" s="270"/>
    </row>
    <row r="46" spans="1:31" s="272" customFormat="1" ht="12" customHeight="1">
      <c r="A46" s="82" t="s">
        <v>36</v>
      </c>
      <c r="B46" s="2"/>
      <c r="C46" s="2"/>
      <c r="D46" s="2"/>
      <c r="E46" s="2"/>
      <c r="F46" s="5"/>
      <c r="G46" s="5"/>
      <c r="H46" s="5"/>
      <c r="I46" s="201"/>
      <c r="J46" s="483"/>
      <c r="K46" s="203"/>
      <c r="L46" s="203"/>
      <c r="M46" s="203"/>
      <c r="N46" s="203"/>
      <c r="O46" s="203"/>
      <c r="P46" s="33"/>
      <c r="Q46" s="33"/>
      <c r="R46" s="33"/>
      <c r="S46" s="33"/>
      <c r="T46" s="33"/>
      <c r="U46" s="33"/>
      <c r="V46" s="1"/>
      <c r="AE46" s="270"/>
    </row>
    <row r="47" spans="1:31" s="271" customFormat="1" ht="12" customHeight="1">
      <c r="A47" s="130" t="s">
        <v>47</v>
      </c>
      <c r="B47" s="20"/>
      <c r="C47" s="20"/>
      <c r="D47" s="20"/>
      <c r="E47" s="20"/>
      <c r="F47" s="506">
        <v>4188</v>
      </c>
      <c r="G47" s="507">
        <v>117406.27298899999</v>
      </c>
      <c r="H47" s="507">
        <v>173091.82626</v>
      </c>
      <c r="I47" s="534">
        <v>0</v>
      </c>
      <c r="J47" s="535">
        <v>0</v>
      </c>
      <c r="K47" s="536">
        <v>429578.38551208668</v>
      </c>
      <c r="L47" s="534">
        <v>581711.39455448603</v>
      </c>
      <c r="M47" s="534">
        <v>670492.5370651444</v>
      </c>
      <c r="N47" s="534">
        <v>785495.77702083043</v>
      </c>
      <c r="O47" s="537">
        <v>969150.37760304171</v>
      </c>
      <c r="P47" s="170"/>
      <c r="Q47" s="131"/>
      <c r="R47" s="132"/>
      <c r="S47" s="171"/>
      <c r="T47" s="171"/>
      <c r="U47" s="273"/>
      <c r="V47" s="1"/>
      <c r="AE47" s="270"/>
    </row>
    <row r="48" spans="1:31" s="14" customFormat="1" ht="5.45" customHeight="1">
      <c r="A48" s="22"/>
      <c r="B48" s="2"/>
      <c r="C48" s="2"/>
      <c r="D48" s="2"/>
      <c r="E48" s="2"/>
      <c r="F48" s="5"/>
      <c r="G48" s="5"/>
      <c r="H48" s="5"/>
      <c r="I48" s="201"/>
      <c r="J48" s="483"/>
      <c r="K48" s="202"/>
      <c r="L48" s="202"/>
      <c r="M48" s="202"/>
      <c r="N48" s="202"/>
      <c r="O48" s="202"/>
      <c r="P48" s="69"/>
      <c r="Q48" s="150"/>
      <c r="R48" s="150"/>
      <c r="S48" s="151"/>
      <c r="T48" s="152"/>
      <c r="U48" s="152"/>
      <c r="V48" s="1"/>
      <c r="AE48" s="270"/>
    </row>
    <row r="49" spans="1:31" ht="12" customHeight="1">
      <c r="A49" s="129" t="s">
        <v>48</v>
      </c>
      <c r="B49" s="20"/>
      <c r="C49" s="20"/>
      <c r="D49" s="20"/>
      <c r="E49" s="20"/>
      <c r="F49" s="2"/>
      <c r="G49" s="2"/>
      <c r="H49" s="2"/>
      <c r="I49" s="204"/>
      <c r="J49" s="484"/>
      <c r="K49" s="205"/>
      <c r="L49" s="205"/>
      <c r="M49" s="205"/>
      <c r="N49" s="205"/>
      <c r="O49" s="205"/>
      <c r="P49" s="38"/>
      <c r="Q49" s="38"/>
      <c r="R49" s="38"/>
      <c r="S49" s="38"/>
      <c r="T49" s="38"/>
      <c r="U49" s="38"/>
      <c r="AE49" s="270"/>
    </row>
    <row r="50" spans="1:31" s="14" customFormat="1" ht="12" customHeight="1">
      <c r="A50" s="50" t="s">
        <v>49</v>
      </c>
      <c r="B50" s="2"/>
      <c r="C50" s="2"/>
      <c r="D50" s="2"/>
      <c r="E50" s="2"/>
      <c r="F50" s="891"/>
      <c r="G50" s="892"/>
      <c r="H50" s="892"/>
      <c r="I50" s="892"/>
      <c r="J50" s="893"/>
      <c r="K50" s="538">
        <v>805001.9820907308</v>
      </c>
      <c r="L50" s="539">
        <v>1145262.0908925475</v>
      </c>
      <c r="M50" s="539">
        <v>1567144.0879745116</v>
      </c>
      <c r="N50" s="539">
        <v>1911499.7737551373</v>
      </c>
      <c r="O50" s="540">
        <v>2055581.3743944273</v>
      </c>
      <c r="P50" s="51"/>
      <c r="Q50" s="77"/>
      <c r="R50" s="26"/>
      <c r="S50" s="26"/>
      <c r="T50" s="52"/>
      <c r="U50" s="53"/>
      <c r="V50" s="1"/>
      <c r="W50" s="1274"/>
      <c r="X50" s="1274"/>
      <c r="Y50" s="1274"/>
      <c r="Z50" s="1274"/>
      <c r="AA50" s="1274"/>
      <c r="AE50" s="270"/>
    </row>
    <row r="51" spans="1:31" s="14" customFormat="1" ht="12" customHeight="1">
      <c r="A51" s="54" t="s">
        <v>50</v>
      </c>
      <c r="B51" s="20"/>
      <c r="C51" s="20"/>
      <c r="D51" s="20"/>
      <c r="E51" s="20"/>
      <c r="F51" s="492"/>
      <c r="G51" s="493"/>
      <c r="H51" s="493"/>
      <c r="I51" s="493"/>
      <c r="J51" s="494"/>
      <c r="K51" s="519">
        <v>622189.04652585916</v>
      </c>
      <c r="L51" s="520">
        <v>924841.91057865752</v>
      </c>
      <c r="M51" s="520">
        <v>1078117.1820123002</v>
      </c>
      <c r="N51" s="520">
        <v>1441732.8416928079</v>
      </c>
      <c r="O51" s="521">
        <v>1389845.7306706014</v>
      </c>
      <c r="P51" s="51"/>
      <c r="Q51" s="45"/>
      <c r="R51" s="30"/>
      <c r="S51" s="43"/>
      <c r="T51" s="43"/>
      <c r="U51" s="44"/>
      <c r="V51" s="1"/>
      <c r="W51" s="1274"/>
      <c r="X51" s="1274"/>
      <c r="Y51" s="1274"/>
      <c r="Z51" s="1274"/>
      <c r="AA51" s="1274"/>
      <c r="AB51" s="1274"/>
      <c r="AC51" s="1274"/>
      <c r="AE51" s="270"/>
    </row>
    <row r="52" spans="1:31" s="14" customFormat="1" ht="12" customHeight="1">
      <c r="A52" s="140" t="s">
        <v>51</v>
      </c>
      <c r="B52" s="2"/>
      <c r="C52" s="2"/>
      <c r="D52" s="2"/>
      <c r="E52" s="2"/>
      <c r="F52" s="894"/>
      <c r="G52" s="895"/>
      <c r="H52" s="895"/>
      <c r="I52" s="895"/>
      <c r="J52" s="896"/>
      <c r="K52" s="541">
        <v>126208.22706145627</v>
      </c>
      <c r="L52" s="542">
        <v>124508.24613341496</v>
      </c>
      <c r="M52" s="1275">
        <v>137636.74765211396</v>
      </c>
      <c r="N52" s="543">
        <v>139954.14514360754</v>
      </c>
      <c r="O52" s="544">
        <v>139203.74037756055</v>
      </c>
      <c r="P52" s="69"/>
      <c r="Q52" s="126"/>
      <c r="R52" s="125"/>
      <c r="S52" s="70"/>
      <c r="T52" s="71"/>
      <c r="U52" s="72"/>
      <c r="V52" s="1"/>
      <c r="AE52" s="270"/>
    </row>
    <row r="53" spans="1:31" s="14" customFormat="1" ht="5.45" customHeight="1">
      <c r="A53" s="22"/>
      <c r="B53" s="20"/>
      <c r="C53" s="20"/>
      <c r="D53" s="20"/>
      <c r="E53" s="20"/>
      <c r="F53" s="5"/>
      <c r="G53" s="5"/>
      <c r="H53" s="5"/>
      <c r="I53" s="201"/>
      <c r="J53" s="483"/>
      <c r="K53" s="202"/>
      <c r="L53" s="202"/>
      <c r="M53" s="202"/>
      <c r="N53" s="202"/>
      <c r="O53" s="202"/>
      <c r="P53" s="69"/>
      <c r="Q53" s="150"/>
      <c r="R53" s="150"/>
      <c r="S53" s="151"/>
      <c r="T53" s="152"/>
      <c r="U53" s="152"/>
      <c r="V53" s="1"/>
      <c r="AE53" s="270"/>
    </row>
    <row r="54" spans="1:31" ht="12" customHeight="1">
      <c r="A54" s="129" t="s">
        <v>415</v>
      </c>
      <c r="B54" s="2"/>
      <c r="C54" s="2"/>
      <c r="D54" s="2"/>
      <c r="E54" s="2"/>
      <c r="F54" s="2"/>
      <c r="G54" s="2"/>
      <c r="H54" s="2"/>
      <c r="I54" s="204"/>
      <c r="J54" s="484"/>
      <c r="K54" s="205"/>
      <c r="L54" s="205"/>
      <c r="M54" s="205"/>
      <c r="N54" s="205"/>
      <c r="O54" s="205"/>
      <c r="P54" s="38"/>
      <c r="Q54" s="38"/>
      <c r="R54" s="38"/>
      <c r="S54" s="38"/>
      <c r="T54" s="38"/>
      <c r="U54" s="38"/>
      <c r="AE54" s="270"/>
    </row>
    <row r="55" spans="1:31" s="14" customFormat="1" ht="12" customHeight="1">
      <c r="A55" s="869" t="s">
        <v>44</v>
      </c>
      <c r="B55" s="870"/>
      <c r="C55" s="870"/>
      <c r="D55" s="870"/>
      <c r="E55" s="870"/>
      <c r="F55" s="891"/>
      <c r="G55" s="892"/>
      <c r="H55" s="892"/>
      <c r="I55" s="892"/>
      <c r="J55" s="893"/>
      <c r="K55" s="891"/>
      <c r="L55" s="892"/>
      <c r="M55" s="892"/>
      <c r="N55" s="892"/>
      <c r="O55" s="897"/>
      <c r="P55" s="274"/>
      <c r="Q55" s="306"/>
      <c r="R55" s="307"/>
      <c r="S55" s="307"/>
      <c r="T55" s="307"/>
      <c r="U55" s="305"/>
      <c r="V55" s="1"/>
      <c r="AE55" s="270"/>
    </row>
    <row r="56" spans="1:31" s="14" customFormat="1" ht="12" customHeight="1">
      <c r="A56" s="875" t="s">
        <v>37</v>
      </c>
      <c r="B56" s="876"/>
      <c r="C56" s="876"/>
      <c r="D56" s="876"/>
      <c r="E56" s="876"/>
      <c r="F56" s="492"/>
      <c r="G56" s="493"/>
      <c r="H56" s="493"/>
      <c r="I56" s="493"/>
      <c r="J56" s="494"/>
      <c r="K56" s="492"/>
      <c r="L56" s="493"/>
      <c r="M56" s="493"/>
      <c r="N56" s="493"/>
      <c r="O56" s="890"/>
      <c r="P56" s="51"/>
      <c r="Q56" s="308"/>
      <c r="R56" s="310"/>
      <c r="S56" s="310"/>
      <c r="T56" s="310"/>
      <c r="U56" s="309"/>
      <c r="V56" s="1"/>
      <c r="AE56" s="270"/>
    </row>
    <row r="57" spans="1:31" s="14" customFormat="1" ht="12" customHeight="1">
      <c r="A57" s="881" t="s">
        <v>45</v>
      </c>
      <c r="B57" s="870"/>
      <c r="C57" s="870"/>
      <c r="D57" s="870"/>
      <c r="E57" s="870"/>
      <c r="F57" s="894"/>
      <c r="G57" s="895"/>
      <c r="H57" s="895"/>
      <c r="I57" s="895"/>
      <c r="J57" s="896"/>
      <c r="K57" s="894"/>
      <c r="L57" s="895"/>
      <c r="M57" s="895"/>
      <c r="N57" s="895"/>
      <c r="O57" s="898"/>
      <c r="P57" s="51"/>
      <c r="Q57" s="311"/>
      <c r="R57" s="313"/>
      <c r="S57" s="313"/>
      <c r="T57" s="313"/>
      <c r="U57" s="312"/>
      <c r="V57" s="1"/>
      <c r="AE57" s="270"/>
    </row>
    <row r="58" spans="1:31" ht="12" customHeight="1">
      <c r="A58" s="141"/>
      <c r="B58" s="2"/>
      <c r="C58" s="2"/>
      <c r="D58" s="2"/>
      <c r="E58" s="2"/>
      <c r="F58" s="142"/>
      <c r="G58" s="142"/>
      <c r="H58" s="142"/>
      <c r="I58" s="206"/>
      <c r="J58" s="485"/>
      <c r="K58" s="207"/>
      <c r="L58" s="207"/>
      <c r="M58" s="207"/>
      <c r="N58" s="207"/>
      <c r="O58" s="207"/>
      <c r="P58" s="275"/>
      <c r="Q58" s="143"/>
      <c r="R58" s="143"/>
      <c r="S58" s="276"/>
      <c r="T58" s="276"/>
      <c r="U58" s="276"/>
      <c r="AE58" s="270"/>
    </row>
    <row r="59" spans="1:31" ht="15.6" customHeight="1">
      <c r="A59" s="20" t="s">
        <v>17</v>
      </c>
      <c r="B59" s="20"/>
      <c r="C59" s="20"/>
      <c r="D59" s="20"/>
      <c r="E59" s="20"/>
      <c r="F59" s="20"/>
      <c r="G59" s="20"/>
      <c r="H59" s="20"/>
      <c r="I59" s="196"/>
      <c r="J59" s="481"/>
      <c r="K59" s="197"/>
      <c r="L59" s="197"/>
      <c r="M59" s="197"/>
      <c r="N59" s="197"/>
      <c r="O59" s="198"/>
      <c r="P59" s="23"/>
      <c r="Q59" s="22"/>
      <c r="R59" s="22"/>
      <c r="S59" s="24"/>
      <c r="T59" s="24"/>
      <c r="U59" s="24"/>
      <c r="AE59" s="270"/>
    </row>
    <row r="60" spans="1:31" ht="12" customHeight="1">
      <c r="A60" s="76" t="s">
        <v>18</v>
      </c>
      <c r="B60" s="2"/>
      <c r="C60" s="2"/>
      <c r="D60" s="2"/>
      <c r="E60" s="2"/>
      <c r="F60" s="470">
        <v>0</v>
      </c>
      <c r="G60" s="471">
        <v>0</v>
      </c>
      <c r="H60" s="471">
        <v>0</v>
      </c>
      <c r="I60" s="525">
        <v>0</v>
      </c>
      <c r="J60" s="526">
        <v>0</v>
      </c>
      <c r="K60" s="527">
        <v>0</v>
      </c>
      <c r="L60" s="525">
        <v>0</v>
      </c>
      <c r="M60" s="525">
        <v>0</v>
      </c>
      <c r="N60" s="525">
        <v>0</v>
      </c>
      <c r="O60" s="528">
        <v>0</v>
      </c>
      <c r="P60" s="51"/>
      <c r="Q60" s="472"/>
      <c r="R60" s="449"/>
      <c r="S60" s="473"/>
      <c r="T60" s="473"/>
      <c r="U60" s="474"/>
      <c r="AE60" s="270"/>
    </row>
    <row r="61" spans="1:31" ht="12" customHeight="1">
      <c r="A61" s="153" t="s">
        <v>19</v>
      </c>
      <c r="B61" s="20"/>
      <c r="C61" s="20"/>
      <c r="D61" s="20"/>
      <c r="E61" s="20"/>
      <c r="F61" s="508">
        <f>F18-F60</f>
        <v>4242968.6821855009</v>
      </c>
      <c r="G61" s="509">
        <f t="shared" ref="G61:O61" si="10">G18-G60</f>
        <v>4827594.8261401914</v>
      </c>
      <c r="H61" s="509">
        <f t="shared" si="10"/>
        <v>5106903.1451159846</v>
      </c>
      <c r="I61" s="509">
        <f t="shared" si="10"/>
        <v>5935263.7261111354</v>
      </c>
      <c r="J61" s="510">
        <f>J18-J60</f>
        <v>6320716.561688927</v>
      </c>
      <c r="K61" s="508">
        <f t="shared" si="10"/>
        <v>7962237.8916746359</v>
      </c>
      <c r="L61" s="509">
        <f t="shared" si="10"/>
        <v>9214855.4078363888</v>
      </c>
      <c r="M61" s="509">
        <f t="shared" si="10"/>
        <v>10951341.051238447</v>
      </c>
      <c r="N61" s="509">
        <f t="shared" si="10"/>
        <v>12182044.570423374</v>
      </c>
      <c r="O61" s="511">
        <f t="shared" si="10"/>
        <v>12457709.014439519</v>
      </c>
      <c r="P61" s="466"/>
      <c r="Q61" s="512"/>
      <c r="R61" s="513"/>
      <c r="S61" s="514"/>
      <c r="T61" s="514"/>
      <c r="U61" s="515"/>
      <c r="AE61" s="270"/>
    </row>
    <row r="62" spans="1:31" s="85" customFormat="1" ht="12" customHeight="1">
      <c r="A62" s="22"/>
      <c r="B62" s="2"/>
      <c r="C62" s="2"/>
      <c r="D62" s="2"/>
      <c r="E62" s="2"/>
      <c r="F62" s="5"/>
      <c r="G62" s="5"/>
      <c r="H62" s="5"/>
      <c r="I62" s="201"/>
      <c r="J62" s="483"/>
      <c r="K62" s="208"/>
      <c r="L62" s="208"/>
      <c r="M62" s="208"/>
      <c r="N62" s="208"/>
      <c r="O62" s="208"/>
      <c r="P62" s="74"/>
      <c r="Q62" s="75"/>
      <c r="R62" s="75"/>
      <c r="S62" s="73"/>
      <c r="T62" s="73"/>
      <c r="U62" s="73"/>
      <c r="V62" s="1"/>
      <c r="AE62" s="270"/>
    </row>
    <row r="63" spans="1:31" ht="15.6" customHeight="1">
      <c r="A63" s="20" t="s">
        <v>20</v>
      </c>
      <c r="B63" s="20"/>
      <c r="C63" s="20"/>
      <c r="D63" s="20"/>
      <c r="E63" s="20"/>
      <c r="F63" s="20"/>
      <c r="G63" s="20"/>
      <c r="H63" s="20"/>
      <c r="I63" s="196"/>
      <c r="J63" s="481"/>
      <c r="K63" s="197"/>
      <c r="L63" s="197"/>
      <c r="M63" s="197"/>
      <c r="N63" s="197"/>
      <c r="O63" s="198"/>
      <c r="P63" s="23"/>
      <c r="Q63" s="22"/>
      <c r="R63" s="22"/>
      <c r="S63" s="24"/>
      <c r="T63" s="24"/>
      <c r="U63" s="24"/>
      <c r="AE63" s="270"/>
    </row>
    <row r="64" spans="1:31" s="96" customFormat="1" ht="12" customHeight="1">
      <c r="A64" s="50" t="s">
        <v>38</v>
      </c>
      <c r="B64" s="2"/>
      <c r="C64" s="2"/>
      <c r="D64" s="2"/>
      <c r="E64" s="2"/>
      <c r="F64" s="210">
        <f>'T1'!F64</f>
        <v>1E-3</v>
      </c>
      <c r="G64" s="209">
        <f>'T1'!G64</f>
        <v>4.0000000000000001E-3</v>
      </c>
      <c r="H64" s="209">
        <f>'T1'!H64</f>
        <v>2.4E-2</v>
      </c>
      <c r="I64" s="209">
        <f>'T1'!I64</f>
        <v>2.9000000000000001E-2</v>
      </c>
      <c r="J64" s="486">
        <v>3.1E-2</v>
      </c>
      <c r="K64" s="210">
        <v>3.1E-2</v>
      </c>
      <c r="L64" s="209">
        <f>'T1'!L64</f>
        <v>0.03</v>
      </c>
      <c r="M64" s="209">
        <f>'T1'!M64</f>
        <v>0.03</v>
      </c>
      <c r="N64" s="209">
        <f>'T1'!N64</f>
        <v>0.03</v>
      </c>
      <c r="O64" s="211">
        <f>'T1'!O64</f>
        <v>0.03</v>
      </c>
      <c r="P64" s="83"/>
      <c r="Q64" s="210"/>
      <c r="R64" s="209"/>
      <c r="S64" s="209"/>
      <c r="T64" s="209"/>
      <c r="U64" s="211"/>
      <c r="V64" s="1"/>
      <c r="AE64" s="270"/>
    </row>
    <row r="65" spans="1:31" s="85" customFormat="1" ht="12" customHeight="1">
      <c r="A65" s="54" t="s">
        <v>39</v>
      </c>
      <c r="B65" s="20"/>
      <c r="C65" s="20"/>
      <c r="D65" s="20"/>
      <c r="E65" s="20"/>
      <c r="F65" s="213">
        <f>'T1'!F65</f>
        <v>97.267181274900395</v>
      </c>
      <c r="G65" s="212">
        <f>'T1'!G65</f>
        <v>97.65625</v>
      </c>
      <c r="H65" s="212">
        <f>'T1'!H65</f>
        <v>100</v>
      </c>
      <c r="I65" s="212">
        <f>'T1'!I65</f>
        <v>102.89999999999999</v>
      </c>
      <c r="J65" s="487">
        <f>'T1'!J65</f>
        <v>106.08989999999999</v>
      </c>
      <c r="K65" s="213">
        <f>'T1'!K65</f>
        <v>109.37868689999998</v>
      </c>
      <c r="L65" s="212">
        <f>'T1'!L65</f>
        <v>112.66004750699997</v>
      </c>
      <c r="M65" s="212">
        <f>'T1'!M65</f>
        <v>116.03984893220998</v>
      </c>
      <c r="N65" s="212">
        <f>'T1'!N65</f>
        <v>119.52104440017628</v>
      </c>
      <c r="O65" s="214">
        <f>'T1'!O65</f>
        <v>123.10667573218157</v>
      </c>
      <c r="P65" s="88"/>
      <c r="Q65" s="213"/>
      <c r="R65" s="212"/>
      <c r="S65" s="212"/>
      <c r="T65" s="212"/>
      <c r="U65" s="214"/>
      <c r="V65" s="1"/>
      <c r="AE65" s="270"/>
    </row>
    <row r="66" spans="1:31" s="85" customFormat="1" ht="12" customHeight="1">
      <c r="A66" s="90" t="s">
        <v>40</v>
      </c>
      <c r="B66" s="2"/>
      <c r="C66" s="2"/>
      <c r="D66" s="2"/>
      <c r="E66" s="2"/>
      <c r="F66" s="184">
        <f>((F61-F15-F16)/(F65/100))+F15+F16</f>
        <v>4348890.6670198468</v>
      </c>
      <c r="G66" s="176">
        <f t="shared" ref="G66:O66" si="11">((G61-G15-G16)/(G65/100))+G15+G16</f>
        <v>4925767.9374074033</v>
      </c>
      <c r="H66" s="176">
        <f t="shared" si="11"/>
        <v>5106903.1451159846</v>
      </c>
      <c r="I66" s="176">
        <f t="shared" si="11"/>
        <v>5796606.9845704809</v>
      </c>
      <c r="J66" s="388">
        <f t="shared" si="11"/>
        <v>6023523.8440156477</v>
      </c>
      <c r="K66" s="184">
        <f t="shared" si="11"/>
        <v>7386452.0089793308</v>
      </c>
      <c r="L66" s="176">
        <f t="shared" si="11"/>
        <v>8389604.7862531915</v>
      </c>
      <c r="M66" s="176">
        <f t="shared" si="11"/>
        <v>9796414.8957497999</v>
      </c>
      <c r="N66" s="176">
        <f t="shared" si="11"/>
        <v>10735279.163935758</v>
      </c>
      <c r="O66" s="177">
        <f t="shared" si="11"/>
        <v>10764305.471423196</v>
      </c>
      <c r="P66" s="93"/>
      <c r="Q66" s="184"/>
      <c r="R66" s="176"/>
      <c r="S66" s="176"/>
      <c r="T66" s="176"/>
      <c r="U66" s="177"/>
      <c r="V66" s="1"/>
      <c r="AE66" s="270"/>
    </row>
    <row r="67" spans="1:31" s="85" customFormat="1" ht="12" customHeight="1">
      <c r="A67" s="97" t="s">
        <v>8</v>
      </c>
      <c r="B67" s="20"/>
      <c r="C67" s="20"/>
      <c r="D67" s="20"/>
      <c r="E67" s="20"/>
      <c r="F67" s="46"/>
      <c r="G67" s="48">
        <f t="shared" ref="G67:O67" si="12">G66/F66-1</f>
        <v>0.13264929255691582</v>
      </c>
      <c r="H67" s="48">
        <f t="shared" si="12"/>
        <v>3.6772988498503745E-2</v>
      </c>
      <c r="I67" s="48">
        <f t="shared" si="12"/>
        <v>0.13505324457036139</v>
      </c>
      <c r="J67" s="488">
        <f t="shared" si="12"/>
        <v>3.9146497261100865E-2</v>
      </c>
      <c r="K67" s="46">
        <f>K66/J66-1</f>
        <v>0.22626758028321703</v>
      </c>
      <c r="L67" s="48">
        <f t="shared" si="12"/>
        <v>0.13580982805471153</v>
      </c>
      <c r="M67" s="48">
        <f t="shared" si="12"/>
        <v>0.16768490832866645</v>
      </c>
      <c r="N67" s="48">
        <f t="shared" si="12"/>
        <v>9.5837536300477311E-2</v>
      </c>
      <c r="O67" s="98">
        <f t="shared" si="12"/>
        <v>2.7038241897749948E-3</v>
      </c>
      <c r="P67" s="47"/>
      <c r="Q67" s="46"/>
      <c r="R67" s="48"/>
      <c r="S67" s="48"/>
      <c r="T67" s="48"/>
      <c r="U67" s="98"/>
      <c r="V67" s="1"/>
      <c r="AE67" s="270"/>
    </row>
    <row r="68" spans="1:31" s="85" customFormat="1" ht="12" customHeight="1">
      <c r="A68" s="99" t="s">
        <v>21</v>
      </c>
      <c r="B68" s="2"/>
      <c r="C68" s="2"/>
      <c r="D68" s="2"/>
      <c r="E68" s="2"/>
      <c r="F68" s="100">
        <f>'T1'!F68</f>
        <v>55.314729999999898</v>
      </c>
      <c r="G68" s="101">
        <f>'T1'!G68</f>
        <v>59.112670000000001</v>
      </c>
      <c r="H68" s="101">
        <f>'T1'!H68</f>
        <v>63.973999999999997</v>
      </c>
      <c r="I68" s="101">
        <f>'T1'!I68</f>
        <v>73.183914240999997</v>
      </c>
      <c r="J68" s="489">
        <f>'T1'!J68</f>
        <v>74.147825558609981</v>
      </c>
      <c r="K68" s="100">
        <f>'T1'!K68</f>
        <v>84.9</v>
      </c>
      <c r="L68" s="101">
        <f>'T1'!L68</f>
        <v>90.1</v>
      </c>
      <c r="M68" s="101">
        <f>'T1'!M68</f>
        <v>98.1</v>
      </c>
      <c r="N68" s="101">
        <f>'T1'!N68</f>
        <v>103.1</v>
      </c>
      <c r="O68" s="102">
        <f>'T1'!O68</f>
        <v>106.7</v>
      </c>
      <c r="P68" s="79"/>
      <c r="Q68" s="100"/>
      <c r="R68" s="101"/>
      <c r="S68" s="101"/>
      <c r="T68" s="101"/>
      <c r="U68" s="102"/>
      <c r="V68" s="1"/>
      <c r="AE68" s="270"/>
    </row>
    <row r="69" spans="1:31" s="85" customFormat="1" ht="12" customHeight="1">
      <c r="A69" s="97" t="s">
        <v>8</v>
      </c>
      <c r="B69" s="20"/>
      <c r="C69" s="20"/>
      <c r="D69" s="20"/>
      <c r="E69" s="20"/>
      <c r="F69" s="46"/>
      <c r="G69" s="48">
        <f t="shared" ref="G69:M69" si="13">G68/F68-1</f>
        <v>6.866055388863157E-2</v>
      </c>
      <c r="H69" s="48">
        <f t="shared" si="13"/>
        <v>8.2238376307481875E-2</v>
      </c>
      <c r="I69" s="48">
        <f t="shared" si="13"/>
        <v>0.14396339514490264</v>
      </c>
      <c r="J69" s="488">
        <f t="shared" si="13"/>
        <v>1.3171081754875136E-2</v>
      </c>
      <c r="K69" s="46">
        <f>K68/J68-1</f>
        <v>0.14500997649473879</v>
      </c>
      <c r="L69" s="48">
        <f t="shared" si="13"/>
        <v>6.1248527679622855E-2</v>
      </c>
      <c r="M69" s="48">
        <f t="shared" si="13"/>
        <v>8.8790233074361735E-2</v>
      </c>
      <c r="N69" s="48">
        <f t="shared" ref="N69" si="14">N68/M68-1</f>
        <v>5.0968399592252744E-2</v>
      </c>
      <c r="O69" s="98">
        <f t="shared" ref="O69" si="15">O68/N68-1</f>
        <v>3.491755577109612E-2</v>
      </c>
      <c r="P69" s="47"/>
      <c r="Q69" s="46"/>
      <c r="R69" s="48"/>
      <c r="S69" s="48"/>
      <c r="T69" s="48"/>
      <c r="U69" s="98"/>
      <c r="V69" s="1"/>
      <c r="AE69" s="270"/>
    </row>
    <row r="70" spans="1:31" s="85" customFormat="1" ht="12" customHeight="1">
      <c r="A70" s="99" t="s">
        <v>41</v>
      </c>
      <c r="B70" s="2"/>
      <c r="C70" s="2"/>
      <c r="D70" s="2"/>
      <c r="E70" s="2"/>
      <c r="F70" s="103">
        <f t="shared" ref="F70:L70" si="16">F66/F68</f>
        <v>78620.842351031184</v>
      </c>
      <c r="G70" s="104">
        <f t="shared" si="16"/>
        <v>83328.46304197397</v>
      </c>
      <c r="H70" s="104">
        <f t="shared" si="16"/>
        <v>79827.791682808398</v>
      </c>
      <c r="I70" s="104">
        <f t="shared" si="16"/>
        <v>79206.025595759042</v>
      </c>
      <c r="J70" s="490">
        <f t="shared" si="16"/>
        <v>81236.688987654357</v>
      </c>
      <c r="K70" s="103">
        <f t="shared" si="16"/>
        <v>87001.790447341933</v>
      </c>
      <c r="L70" s="104">
        <f t="shared" si="16"/>
        <v>93114.370546650302</v>
      </c>
      <c r="M70" s="104">
        <f t="shared" ref="M70:O70" si="17">M66/M68</f>
        <v>99861.51779561468</v>
      </c>
      <c r="N70" s="104">
        <f t="shared" si="17"/>
        <v>104124.91914583665</v>
      </c>
      <c r="O70" s="105">
        <f t="shared" si="17"/>
        <v>100883.83759534391</v>
      </c>
      <c r="P70" s="106"/>
      <c r="Q70" s="103"/>
      <c r="R70" s="104"/>
      <c r="S70" s="104"/>
      <c r="T70" s="104"/>
      <c r="U70" s="105"/>
      <c r="V70" s="1"/>
      <c r="AE70" s="270"/>
    </row>
    <row r="71" spans="1:31" ht="12" customHeight="1">
      <c r="A71" s="108" t="s">
        <v>8</v>
      </c>
      <c r="B71" s="20"/>
      <c r="C71" s="20"/>
      <c r="D71" s="20"/>
      <c r="E71" s="20"/>
      <c r="F71" s="109"/>
      <c r="G71" s="110">
        <f t="shared" ref="G71:O71" si="18">+G70/F70-1</f>
        <v>5.9877515302162676E-2</v>
      </c>
      <c r="H71" s="110">
        <f t="shared" si="18"/>
        <v>-4.2010511551163754E-2</v>
      </c>
      <c r="I71" s="110">
        <f t="shared" si="18"/>
        <v>-7.7888423811084406E-3</v>
      </c>
      <c r="J71" s="491">
        <f t="shared" si="18"/>
        <v>2.5637738753098605E-2</v>
      </c>
      <c r="K71" s="109">
        <f>+K70/J70-1</f>
        <v>7.0966721213412631E-2</v>
      </c>
      <c r="L71" s="110">
        <f t="shared" si="18"/>
        <v>7.0258095469978077E-2</v>
      </c>
      <c r="M71" s="110">
        <f t="shared" si="18"/>
        <v>7.2460858719804788E-2</v>
      </c>
      <c r="N71" s="110">
        <f t="shared" si="18"/>
        <v>4.2693135897932333E-2</v>
      </c>
      <c r="O71" s="111">
        <f t="shared" si="18"/>
        <v>-3.1126857788511764E-2</v>
      </c>
      <c r="P71" s="47"/>
      <c r="Q71" s="109"/>
      <c r="R71" s="110"/>
      <c r="S71" s="110"/>
      <c r="T71" s="110"/>
      <c r="U71" s="111"/>
      <c r="AE71" s="270"/>
    </row>
    <row r="72" spans="1:31" s="271" customFormat="1" ht="12" customHeight="1">
      <c r="A72" s="113"/>
      <c r="B72" s="113"/>
      <c r="C72" s="113"/>
      <c r="D72" s="113"/>
      <c r="E72" s="113"/>
      <c r="F72" s="316"/>
      <c r="G72" s="316"/>
      <c r="H72" s="316"/>
      <c r="I72" s="316"/>
      <c r="J72" s="399"/>
      <c r="K72" s="316"/>
      <c r="L72" s="316"/>
      <c r="M72" s="316"/>
      <c r="N72" s="316"/>
      <c r="O72" s="316"/>
      <c r="P72" s="317"/>
      <c r="Q72" s="318"/>
      <c r="R72" s="318"/>
      <c r="S72" s="318"/>
      <c r="T72" s="318"/>
      <c r="U72" s="318"/>
      <c r="V72" s="1"/>
      <c r="AE72" s="270"/>
    </row>
    <row r="73" spans="1:31" s="271" customFormat="1" ht="12" customHeight="1">
      <c r="A73" s="114" t="s">
        <v>416</v>
      </c>
      <c r="B73" s="14"/>
      <c r="C73" s="14"/>
      <c r="D73" s="14"/>
      <c r="E73" s="14"/>
      <c r="F73" s="14"/>
      <c r="G73" s="14"/>
      <c r="H73" s="14"/>
      <c r="I73" s="14"/>
      <c r="J73" s="114"/>
      <c r="K73" s="14"/>
      <c r="L73" s="14"/>
      <c r="M73" s="14"/>
      <c r="N73" s="14"/>
      <c r="O73" s="14"/>
      <c r="P73" s="14"/>
      <c r="Q73" s="1"/>
      <c r="R73" s="1"/>
      <c r="S73" s="1"/>
      <c r="T73" s="1"/>
      <c r="U73" s="1"/>
      <c r="V73" s="1"/>
      <c r="AE73" s="270"/>
    </row>
    <row r="74" spans="1:31" ht="12" customHeight="1">
      <c r="A74" s="133" t="s">
        <v>417</v>
      </c>
      <c r="B74" s="134"/>
      <c r="C74" s="134"/>
      <c r="D74" s="134"/>
      <c r="E74" s="134"/>
      <c r="F74" s="134"/>
      <c r="G74" s="134"/>
      <c r="H74" s="134"/>
      <c r="I74" s="134"/>
      <c r="J74" s="400"/>
      <c r="K74" s="115"/>
      <c r="L74" s="115"/>
      <c r="M74" s="83"/>
      <c r="N74" s="283"/>
      <c r="O74" s="173"/>
      <c r="P74" s="272"/>
      <c r="Q74" s="271"/>
      <c r="R74" s="271"/>
      <c r="S74" s="271"/>
      <c r="T74" s="271"/>
      <c r="U74" s="271"/>
      <c r="AE74" s="270"/>
    </row>
    <row r="75" spans="1:31" ht="12" customHeight="1">
      <c r="A75" s="133" t="s">
        <v>418</v>
      </c>
      <c r="B75" s="135"/>
      <c r="C75" s="135"/>
      <c r="D75" s="135"/>
      <c r="E75" s="135"/>
      <c r="F75" s="135"/>
      <c r="G75" s="135"/>
      <c r="H75" s="135"/>
      <c r="I75" s="135"/>
      <c r="J75" s="401"/>
      <c r="K75" s="115"/>
      <c r="L75" s="136"/>
      <c r="M75" s="136"/>
      <c r="N75" s="284"/>
      <c r="O75" s="115"/>
      <c r="P75" s="115"/>
      <c r="AE75" s="270"/>
    </row>
    <row r="76" spans="1:31" ht="12" customHeight="1">
      <c r="A76" s="133" t="s">
        <v>419</v>
      </c>
      <c r="B76" s="116"/>
      <c r="C76" s="116"/>
      <c r="D76" s="116"/>
      <c r="E76" s="116"/>
      <c r="F76" s="116"/>
      <c r="G76" s="116"/>
      <c r="H76" s="116"/>
      <c r="I76" s="116"/>
      <c r="J76" s="402"/>
      <c r="K76" s="117"/>
      <c r="L76" s="117"/>
      <c r="M76" s="117"/>
      <c r="N76" s="172"/>
      <c r="O76" s="136"/>
      <c r="P76" s="285"/>
      <c r="Q76" s="285"/>
      <c r="AE76" s="270"/>
    </row>
    <row r="77" spans="1:31" ht="12" customHeight="1">
      <c r="A77" s="133"/>
      <c r="B77" s="14"/>
      <c r="C77" s="14"/>
      <c r="D77" s="14"/>
      <c r="E77" s="14"/>
      <c r="F77" s="14"/>
      <c r="G77" s="14"/>
      <c r="H77" s="14"/>
      <c r="I77" s="14"/>
      <c r="J77" s="114"/>
      <c r="K77" s="117"/>
      <c r="L77" s="117"/>
      <c r="M77" s="117"/>
      <c r="N77" s="172"/>
      <c r="O77" s="136"/>
      <c r="P77" s="136"/>
      <c r="AE77" s="270"/>
    </row>
    <row r="78" spans="1:31" ht="15">
      <c r="AE78" s="270"/>
    </row>
    <row r="79" spans="1:31" ht="15">
      <c r="AE79" s="270"/>
    </row>
    <row r="80" spans="1:31" ht="15">
      <c r="AE80" s="270"/>
    </row>
    <row r="81" spans="31:31" ht="15">
      <c r="AE81" s="270"/>
    </row>
    <row r="82" spans="31:31" ht="15">
      <c r="AE82" s="270"/>
    </row>
    <row r="83" spans="31:31" ht="15">
      <c r="AE83" s="270"/>
    </row>
    <row r="84" spans="31:31" ht="15">
      <c r="AE84" s="270"/>
    </row>
    <row r="85" spans="31:31" ht="15">
      <c r="AE85" s="270"/>
    </row>
    <row r="86" spans="31:31" ht="15">
      <c r="AE86" s="270"/>
    </row>
    <row r="87" spans="31:31" ht="15">
      <c r="AE87" s="270"/>
    </row>
    <row r="88" spans="31:31" ht="15">
      <c r="AE88" s="270"/>
    </row>
    <row r="89" spans="31:31" ht="15">
      <c r="AE89" s="270"/>
    </row>
    <row r="90" spans="31:31" ht="15">
      <c r="AE90" s="270"/>
    </row>
    <row r="91" spans="31:31" ht="15">
      <c r="AE91" s="270"/>
    </row>
    <row r="92" spans="31:31" ht="15">
      <c r="AE92" s="270"/>
    </row>
    <row r="93" spans="31:31" ht="15">
      <c r="AE93" s="270"/>
    </row>
    <row r="94" spans="31:31" ht="15">
      <c r="AE94" s="270"/>
    </row>
    <row r="95" spans="31:31" ht="15">
      <c r="AE95" s="270"/>
    </row>
    <row r="96" spans="31:31" ht="15">
      <c r="AE96" s="270"/>
    </row>
    <row r="97" spans="31:31" ht="15">
      <c r="AE97" s="270"/>
    </row>
    <row r="98" spans="31:31" ht="15">
      <c r="AE98" s="270"/>
    </row>
    <row r="99" spans="31:31" ht="15">
      <c r="AE99" s="270"/>
    </row>
    <row r="100" spans="31:31" ht="15">
      <c r="AE100" s="270"/>
    </row>
    <row r="101" spans="31:31" ht="15">
      <c r="AE101" s="270"/>
    </row>
    <row r="102" spans="31:31" ht="15">
      <c r="AE102" s="270"/>
    </row>
    <row r="103" spans="31:31" ht="15">
      <c r="AE103" s="270"/>
    </row>
    <row r="104" spans="31:31" ht="15">
      <c r="AE104" s="270"/>
    </row>
    <row r="105" spans="31:31" ht="15">
      <c r="AE105" s="270"/>
    </row>
    <row r="106" spans="31:31" ht="15">
      <c r="AE106" s="270"/>
    </row>
    <row r="107" spans="31:31" ht="15">
      <c r="AE107" s="270"/>
    </row>
    <row r="108" spans="31:31" ht="15">
      <c r="AE108" s="270"/>
    </row>
    <row r="109" spans="31:31" ht="15">
      <c r="AE109" s="270"/>
    </row>
    <row r="110" spans="31:31" ht="15">
      <c r="AE110" s="270"/>
    </row>
    <row r="111" spans="31:31" ht="15">
      <c r="AE111" s="270"/>
    </row>
    <row r="112" spans="31:31" ht="15">
      <c r="AE112" s="270"/>
    </row>
    <row r="113" spans="31:31" ht="15">
      <c r="AE113" s="270"/>
    </row>
    <row r="114" spans="31:31" ht="15">
      <c r="AE114" s="270"/>
    </row>
    <row r="115" spans="31:31" ht="15">
      <c r="AE115" s="270"/>
    </row>
    <row r="116" spans="31:31" ht="15">
      <c r="AE116" s="270"/>
    </row>
    <row r="117" spans="31:31" ht="15">
      <c r="AE117" s="270"/>
    </row>
    <row r="118" spans="31:31" ht="15">
      <c r="AE118" s="270"/>
    </row>
    <row r="119" spans="31:31" ht="15">
      <c r="AE119" s="270"/>
    </row>
    <row r="120" spans="31:31" ht="15">
      <c r="AE120" s="270"/>
    </row>
    <row r="121" spans="31:31" ht="15">
      <c r="AE121" s="270"/>
    </row>
    <row r="122" spans="31:31" ht="15">
      <c r="AE122" s="270"/>
    </row>
    <row r="123" spans="31:31" ht="15">
      <c r="AE123" s="270"/>
    </row>
    <row r="124" spans="31:31" ht="15">
      <c r="AE124" s="270"/>
    </row>
    <row r="125" spans="31:31" ht="15">
      <c r="AE125" s="270"/>
    </row>
    <row r="126" spans="31:31" ht="15">
      <c r="AE126" s="270"/>
    </row>
    <row r="127" spans="31:31" ht="15">
      <c r="AE127" s="270"/>
    </row>
    <row r="128" spans="31:31" ht="15">
      <c r="AE128" s="270"/>
    </row>
    <row r="129" spans="31:31" ht="15">
      <c r="AE129" s="270"/>
    </row>
    <row r="130" spans="31:31" ht="15">
      <c r="AE130" s="270"/>
    </row>
    <row r="131" spans="31:31" ht="15">
      <c r="AE131" s="270"/>
    </row>
    <row r="132" spans="31:31" ht="15">
      <c r="AE132" s="270"/>
    </row>
    <row r="133" spans="31:31" ht="15">
      <c r="AE133" s="270"/>
    </row>
    <row r="134" spans="31:31" ht="15">
      <c r="AE134" s="270"/>
    </row>
    <row r="135" spans="31:31" ht="15">
      <c r="AE135" s="270"/>
    </row>
    <row r="136" spans="31:31" ht="15">
      <c r="AE136" s="270"/>
    </row>
    <row r="137" spans="31:31" ht="15">
      <c r="AE137" s="270"/>
    </row>
    <row r="138" spans="31:31" ht="15">
      <c r="AE138" s="270"/>
    </row>
    <row r="139" spans="31:31" ht="15">
      <c r="AE139" s="270"/>
    </row>
    <row r="140" spans="31:31" ht="15">
      <c r="AE140" s="270"/>
    </row>
    <row r="141" spans="31:31" ht="15">
      <c r="AE141" s="270"/>
    </row>
    <row r="142" spans="31:31" ht="15">
      <c r="AE142" s="270"/>
    </row>
    <row r="143" spans="31:31" ht="15">
      <c r="AE143" s="270"/>
    </row>
    <row r="144" spans="31:31" ht="15">
      <c r="AE144" s="270"/>
    </row>
    <row r="145" spans="31:31" ht="15">
      <c r="AE145" s="270"/>
    </row>
    <row r="146" spans="31:31" ht="15">
      <c r="AE146" s="270"/>
    </row>
    <row r="147" spans="31:31" ht="15">
      <c r="AE147" s="270"/>
    </row>
    <row r="148" spans="31:31" ht="15">
      <c r="AE148" s="270"/>
    </row>
  </sheetData>
  <mergeCells count="4">
    <mergeCell ref="K7:O7"/>
    <mergeCell ref="Q7:U7"/>
    <mergeCell ref="A1:O1"/>
    <mergeCell ref="F7:J7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W77"/>
  <sheetViews>
    <sheetView showGridLines="0" zoomScaleNormal="100" workbookViewId="0">
      <selection activeCell="V49" sqref="V49"/>
    </sheetView>
  </sheetViews>
  <sheetFormatPr defaultColWidth="12.5703125" defaultRowHeight="12"/>
  <cols>
    <col min="1" max="1" width="33.42578125" style="7" customWidth="1"/>
    <col min="2" max="2" width="0.42578125" style="7" customWidth="1"/>
    <col min="3" max="5" width="8" style="7" hidden="1" customWidth="1"/>
    <col min="6" max="9" width="8.28515625" style="7" customWidth="1"/>
    <col min="10" max="10" width="8.28515625" style="403" customWidth="1"/>
    <col min="11" max="15" width="8.28515625" style="6" customWidth="1"/>
    <col min="16" max="16" width="0.7109375" style="6" customWidth="1"/>
    <col min="17" max="17" width="9" style="1" hidden="1" customWidth="1"/>
    <col min="18" max="18" width="9.5703125" style="1" hidden="1" customWidth="1"/>
    <col min="19" max="21" width="9" style="1" hidden="1" customWidth="1"/>
    <col min="22" max="16384" width="12.5703125" style="1"/>
  </cols>
  <sheetData>
    <row r="1" spans="1:21" ht="12" customHeight="1">
      <c r="A1" s="1298" t="s">
        <v>0</v>
      </c>
      <c r="B1" s="1298"/>
      <c r="C1" s="1298"/>
      <c r="D1" s="1298"/>
      <c r="E1" s="1298"/>
      <c r="F1" s="1298"/>
      <c r="G1" s="1298"/>
      <c r="H1" s="1298"/>
      <c r="I1" s="1298"/>
      <c r="J1" s="1298"/>
      <c r="K1" s="1298"/>
      <c r="L1" s="1298"/>
      <c r="M1" s="1298"/>
      <c r="N1" s="1298"/>
      <c r="O1" s="1298"/>
      <c r="P1" s="174"/>
      <c r="Q1" s="174"/>
      <c r="R1" s="174"/>
      <c r="S1" s="174"/>
      <c r="T1" s="174"/>
      <c r="U1" s="174"/>
    </row>
    <row r="2" spans="1:21" ht="12" customHeight="1">
      <c r="A2" s="2"/>
      <c r="B2" s="2"/>
      <c r="C2" s="2"/>
      <c r="D2" s="2"/>
      <c r="E2" s="2"/>
      <c r="F2" s="2"/>
      <c r="G2" s="2"/>
      <c r="H2" s="2"/>
      <c r="I2" s="2"/>
      <c r="J2" s="382"/>
    </row>
    <row r="3" spans="1:21" ht="12" customHeight="1">
      <c r="A3" s="8" t="str">
        <f>Header!B3</f>
        <v>Hungary - TCZ</v>
      </c>
      <c r="B3" s="9"/>
      <c r="C3" s="9"/>
      <c r="D3" s="9"/>
      <c r="E3" s="9"/>
      <c r="F3" s="9"/>
      <c r="G3" s="9"/>
      <c r="H3" s="9"/>
      <c r="I3" s="9"/>
      <c r="J3" s="383"/>
      <c r="K3" s="5"/>
      <c r="L3" s="5"/>
      <c r="M3" s="5"/>
      <c r="N3" s="5"/>
      <c r="O3" s="5"/>
      <c r="P3" s="5"/>
      <c r="Q3" s="270"/>
      <c r="R3" s="270"/>
      <c r="S3" s="270"/>
      <c r="T3" s="270"/>
      <c r="U3" s="270"/>
    </row>
    <row r="4" spans="1:21" ht="12" customHeight="1">
      <c r="A4" s="10" t="s">
        <v>445</v>
      </c>
      <c r="B4" s="9"/>
      <c r="C4" s="9"/>
      <c r="D4" s="9"/>
      <c r="E4" s="9"/>
      <c r="F4" s="9"/>
      <c r="G4" s="9"/>
      <c r="H4" s="9"/>
      <c r="I4" s="9"/>
      <c r="J4" s="383"/>
      <c r="K4" s="5"/>
      <c r="L4" s="5"/>
      <c r="M4" s="5"/>
      <c r="N4" s="5"/>
      <c r="O4" s="5"/>
      <c r="P4" s="5"/>
    </row>
    <row r="5" spans="1:21" ht="12" customHeight="1">
      <c r="A5" s="11" t="s">
        <v>438</v>
      </c>
      <c r="B5" s="9"/>
      <c r="C5" s="9"/>
      <c r="D5" s="9"/>
      <c r="E5" s="9"/>
      <c r="F5" s="9"/>
      <c r="G5" s="9"/>
      <c r="H5" s="9"/>
      <c r="I5" s="5"/>
      <c r="J5" s="384"/>
      <c r="K5" s="5"/>
      <c r="L5" s="5"/>
      <c r="M5" s="5"/>
      <c r="N5" s="5"/>
      <c r="O5" s="5"/>
      <c r="P5" s="5"/>
    </row>
    <row r="6" spans="1:21" ht="12" customHeight="1">
      <c r="A6" s="2"/>
      <c r="B6" s="2"/>
      <c r="C6" s="2"/>
      <c r="D6" s="2"/>
      <c r="E6" s="2"/>
      <c r="F6" s="2"/>
      <c r="G6" s="2"/>
      <c r="H6" s="2"/>
      <c r="I6" s="2"/>
      <c r="J6" s="382"/>
    </row>
    <row r="7" spans="1:21" s="12" customFormat="1" ht="12" customHeight="1">
      <c r="F7" s="1292" t="s">
        <v>154</v>
      </c>
      <c r="G7" s="1293"/>
      <c r="H7" s="1293"/>
      <c r="I7" s="1293"/>
      <c r="J7" s="1294"/>
      <c r="K7" s="1282" t="s">
        <v>155</v>
      </c>
      <c r="L7" s="1283"/>
      <c r="M7" s="1283"/>
      <c r="N7" s="1283"/>
      <c r="O7" s="1284"/>
      <c r="P7" s="13"/>
      <c r="Q7" s="1295" t="s">
        <v>43</v>
      </c>
      <c r="R7" s="1296"/>
      <c r="S7" s="1296"/>
      <c r="T7" s="1296"/>
      <c r="U7" s="1297"/>
    </row>
    <row r="8" spans="1:21" ht="12" customHeight="1">
      <c r="A8" s="1"/>
      <c r="B8" s="1"/>
      <c r="C8" s="1"/>
      <c r="D8" s="1"/>
      <c r="E8" s="1"/>
      <c r="F8" s="325"/>
      <c r="G8" s="326"/>
      <c r="H8" s="326"/>
      <c r="I8" s="326"/>
      <c r="J8" s="358"/>
      <c r="K8" s="325"/>
      <c r="L8" s="326"/>
      <c r="M8" s="326"/>
      <c r="N8" s="326"/>
      <c r="O8" s="326"/>
      <c r="P8" s="14"/>
    </row>
    <row r="9" spans="1:21" s="19" customFormat="1" ht="12" customHeight="1">
      <c r="A9" s="15" t="s">
        <v>1</v>
      </c>
      <c r="B9" s="2"/>
      <c r="C9" s="2"/>
      <c r="D9" s="2"/>
      <c r="E9" s="2"/>
      <c r="F9" s="330">
        <v>2015</v>
      </c>
      <c r="G9" s="329">
        <v>2016</v>
      </c>
      <c r="H9" s="329">
        <v>2017</v>
      </c>
      <c r="I9" s="329">
        <v>2018</v>
      </c>
      <c r="J9" s="359">
        <v>2019</v>
      </c>
      <c r="K9" s="330">
        <v>2020</v>
      </c>
      <c r="L9" s="329">
        <v>2021</v>
      </c>
      <c r="M9" s="329">
        <v>2022</v>
      </c>
      <c r="N9" s="329">
        <v>2023</v>
      </c>
      <c r="O9" s="328">
        <v>2024</v>
      </c>
      <c r="P9" s="18"/>
      <c r="Q9" s="16">
        <v>2020</v>
      </c>
      <c r="R9" s="3">
        <v>2021</v>
      </c>
      <c r="S9" s="3">
        <v>2022</v>
      </c>
      <c r="T9" s="3">
        <v>2023</v>
      </c>
      <c r="U9" s="17">
        <v>2024</v>
      </c>
    </row>
    <row r="10" spans="1:21" ht="12" customHeight="1">
      <c r="A10" s="2"/>
      <c r="B10" s="2"/>
      <c r="C10" s="2"/>
      <c r="D10" s="2"/>
      <c r="E10" s="2"/>
      <c r="F10" s="2"/>
      <c r="G10" s="2"/>
      <c r="H10" s="2"/>
      <c r="I10" s="2"/>
      <c r="J10" s="382"/>
      <c r="K10" s="7"/>
      <c r="L10" s="7"/>
      <c r="M10" s="7"/>
      <c r="Q10" s="7"/>
      <c r="R10" s="7"/>
      <c r="S10" s="7"/>
      <c r="T10" s="7"/>
      <c r="U10" s="7"/>
    </row>
    <row r="11" spans="1:21" ht="15.6" customHeight="1">
      <c r="A11" s="20" t="s">
        <v>2</v>
      </c>
      <c r="B11" s="20"/>
      <c r="C11" s="20"/>
      <c r="D11" s="20"/>
      <c r="E11" s="20"/>
      <c r="F11" s="20"/>
      <c r="G11" s="20"/>
      <c r="H11" s="20"/>
      <c r="I11" s="215"/>
      <c r="J11" s="385"/>
      <c r="K11" s="22"/>
      <c r="L11" s="22"/>
      <c r="M11" s="22"/>
      <c r="N11" s="22"/>
      <c r="O11" s="23"/>
      <c r="P11" s="23"/>
      <c r="Q11" s="22"/>
      <c r="R11" s="22"/>
      <c r="S11" s="24"/>
      <c r="T11" s="24"/>
      <c r="U11" s="24"/>
    </row>
    <row r="12" spans="1:21" s="547" customFormat="1" ht="12" customHeight="1">
      <c r="A12" s="548" t="s">
        <v>3</v>
      </c>
      <c r="B12" s="549"/>
      <c r="C12" s="549"/>
      <c r="D12" s="549"/>
      <c r="E12" s="549"/>
      <c r="F12" s="447">
        <v>33138.914980809583</v>
      </c>
      <c r="G12" s="448">
        <v>32606.857861615554</v>
      </c>
      <c r="H12" s="448">
        <v>13617.067322000423</v>
      </c>
      <c r="I12" s="615">
        <v>28266.5052</v>
      </c>
      <c r="J12" s="616">
        <v>28266.5052</v>
      </c>
      <c r="K12" s="617">
        <v>42390.899999999987</v>
      </c>
      <c r="L12" s="617">
        <v>46629.989999999976</v>
      </c>
      <c r="M12" s="617">
        <v>50869.07999999998</v>
      </c>
      <c r="N12" s="617">
        <v>55108.169999999969</v>
      </c>
      <c r="O12" s="617">
        <v>59347.259999999973</v>
      </c>
      <c r="P12" s="446"/>
      <c r="Q12" s="447"/>
      <c r="R12" s="448"/>
      <c r="S12" s="449"/>
      <c r="T12" s="449"/>
      <c r="U12" s="450"/>
    </row>
    <row r="13" spans="1:21" s="547" customFormat="1" ht="12" customHeight="1">
      <c r="A13" s="550" t="s">
        <v>42</v>
      </c>
      <c r="B13" s="501"/>
      <c r="C13" s="501"/>
      <c r="D13" s="501"/>
      <c r="E13" s="501"/>
      <c r="F13" s="585"/>
      <c r="G13" s="586"/>
      <c r="H13" s="586"/>
      <c r="I13" s="888"/>
      <c r="J13" s="889"/>
      <c r="K13" s="620">
        <v>0</v>
      </c>
      <c r="L13" s="618">
        <v>0</v>
      </c>
      <c r="M13" s="618">
        <v>0</v>
      </c>
      <c r="N13" s="618">
        <v>0</v>
      </c>
      <c r="O13" s="621">
        <v>0</v>
      </c>
      <c r="P13" s="446"/>
      <c r="Q13" s="453"/>
      <c r="R13" s="454"/>
      <c r="S13" s="455"/>
      <c r="T13" s="455"/>
      <c r="U13" s="456"/>
    </row>
    <row r="14" spans="1:21" s="547" customFormat="1" ht="12" customHeight="1">
      <c r="A14" s="550" t="s">
        <v>29</v>
      </c>
      <c r="B14" s="549"/>
      <c r="C14" s="549"/>
      <c r="D14" s="549"/>
      <c r="E14" s="549"/>
      <c r="F14" s="453">
        <v>33819.550758337711</v>
      </c>
      <c r="G14" s="454">
        <v>34567.657242790192</v>
      </c>
      <c r="H14" s="454">
        <v>56683.473531436226</v>
      </c>
      <c r="I14" s="622">
        <v>41169.507799999999</v>
      </c>
      <c r="J14" s="623">
        <v>41169.507799999999</v>
      </c>
      <c r="K14" s="624">
        <v>61793.699999999975</v>
      </c>
      <c r="L14" s="624">
        <v>67973.069999999963</v>
      </c>
      <c r="M14" s="624">
        <v>74152.439999999973</v>
      </c>
      <c r="N14" s="624">
        <v>80331.809999999954</v>
      </c>
      <c r="O14" s="624">
        <v>86511.179999999949</v>
      </c>
      <c r="P14" s="51"/>
      <c r="Q14" s="453"/>
      <c r="R14" s="454"/>
      <c r="S14" s="455"/>
      <c r="T14" s="455"/>
      <c r="U14" s="456"/>
    </row>
    <row r="15" spans="1:21" s="547" customFormat="1" ht="12" customHeight="1">
      <c r="A15" s="550" t="s">
        <v>4</v>
      </c>
      <c r="B15" s="501"/>
      <c r="C15" s="501"/>
      <c r="D15" s="501"/>
      <c r="E15" s="501"/>
      <c r="F15" s="453">
        <v>369.28347422662489</v>
      </c>
      <c r="G15" s="454">
        <v>430.37574089359254</v>
      </c>
      <c r="H15" s="454">
        <v>0</v>
      </c>
      <c r="I15" s="622">
        <v>863.98699999999997</v>
      </c>
      <c r="J15" s="623">
        <v>863.98699999999997</v>
      </c>
      <c r="K15" s="624">
        <v>1265.3999999999996</v>
      </c>
      <c r="L15" s="624">
        <v>1391.9399999999994</v>
      </c>
      <c r="M15" s="624">
        <v>1518.4799999999993</v>
      </c>
      <c r="N15" s="624">
        <v>1645.0199999999991</v>
      </c>
      <c r="O15" s="624">
        <v>1771.559999999999</v>
      </c>
      <c r="P15" s="51"/>
      <c r="Q15" s="453"/>
      <c r="R15" s="454"/>
      <c r="S15" s="455"/>
      <c r="T15" s="455"/>
      <c r="U15" s="456"/>
    </row>
    <row r="16" spans="1:21" s="547" customFormat="1" ht="12" customHeight="1">
      <c r="A16" s="550" t="s">
        <v>5</v>
      </c>
      <c r="B16" s="549"/>
      <c r="C16" s="549"/>
      <c r="D16" s="549"/>
      <c r="E16" s="549"/>
      <c r="F16" s="453"/>
      <c r="G16" s="454"/>
      <c r="H16" s="454"/>
      <c r="I16" s="622"/>
      <c r="J16" s="623"/>
      <c r="K16" s="624"/>
      <c r="L16" s="622"/>
      <c r="M16" s="622"/>
      <c r="N16" s="622"/>
      <c r="O16" s="625"/>
      <c r="P16" s="51"/>
      <c r="Q16" s="453"/>
      <c r="R16" s="454"/>
      <c r="S16" s="455"/>
      <c r="T16" s="455"/>
      <c r="U16" s="456"/>
    </row>
    <row r="17" spans="1:23" s="547" customFormat="1" ht="12" customHeight="1">
      <c r="A17" s="550" t="s">
        <v>6</v>
      </c>
      <c r="B17" s="501"/>
      <c r="C17" s="501"/>
      <c r="D17" s="501"/>
      <c r="E17" s="501"/>
      <c r="F17" s="453"/>
      <c r="G17" s="454"/>
      <c r="H17" s="454"/>
      <c r="I17" s="622"/>
      <c r="J17" s="623"/>
      <c r="K17" s="624"/>
      <c r="L17" s="622"/>
      <c r="M17" s="622"/>
      <c r="N17" s="622"/>
      <c r="O17" s="625"/>
      <c r="P17" s="51"/>
      <c r="Q17" s="453"/>
      <c r="R17" s="454"/>
      <c r="S17" s="455"/>
      <c r="T17" s="455"/>
      <c r="U17" s="456"/>
    </row>
    <row r="18" spans="1:23" s="552" customFormat="1" ht="12" customHeight="1">
      <c r="A18" s="551" t="s">
        <v>7</v>
      </c>
      <c r="B18" s="549"/>
      <c r="C18" s="549"/>
      <c r="D18" s="549"/>
      <c r="E18" s="549"/>
      <c r="F18" s="460">
        <f>SUM(F12,F14:F17)</f>
        <v>67327.749213373929</v>
      </c>
      <c r="G18" s="461">
        <f t="shared" ref="G18:O18" si="0">SUM(G12,G14:G17)</f>
        <v>67604.890845299335</v>
      </c>
      <c r="H18" s="461">
        <f t="shared" si="0"/>
        <v>70300.540853436643</v>
      </c>
      <c r="I18" s="461">
        <f t="shared" si="0"/>
        <v>70300</v>
      </c>
      <c r="J18" s="605">
        <f t="shared" si="0"/>
        <v>70300</v>
      </c>
      <c r="K18" s="460">
        <f t="shared" si="0"/>
        <v>105449.99999999996</v>
      </c>
      <c r="L18" s="461">
        <f t="shared" si="0"/>
        <v>115994.99999999994</v>
      </c>
      <c r="M18" s="461">
        <f t="shared" si="0"/>
        <v>126539.99999999996</v>
      </c>
      <c r="N18" s="461">
        <f>SUM(N12,N14:N17)</f>
        <v>137084.99999999991</v>
      </c>
      <c r="O18" s="581">
        <f t="shared" si="0"/>
        <v>147629.99999999991</v>
      </c>
      <c r="P18" s="459"/>
      <c r="Q18" s="460"/>
      <c r="R18" s="461"/>
      <c r="S18" s="428"/>
      <c r="T18" s="428"/>
      <c r="U18" s="462"/>
      <c r="V18" s="547"/>
    </row>
    <row r="19" spans="1:23" s="547" customFormat="1" ht="12" customHeight="1">
      <c r="A19" s="553" t="s">
        <v>8</v>
      </c>
      <c r="B19" s="501"/>
      <c r="C19" s="501"/>
      <c r="D19" s="501"/>
      <c r="E19" s="501"/>
      <c r="F19" s="467"/>
      <c r="G19" s="468">
        <f t="shared" ref="G19" si="1">+G18/F18-1</f>
        <v>4.116306206035425E-3</v>
      </c>
      <c r="H19" s="468">
        <f t="shared" ref="H19" si="2">+H18/G18-1</f>
        <v>3.9873594564419523E-2</v>
      </c>
      <c r="I19" s="468">
        <f t="shared" ref="I19" si="3">+I18/H18-1</f>
        <v>-7.6934463103528472E-6</v>
      </c>
      <c r="J19" s="606">
        <f t="shared" ref="J19" si="4">+J18/I18-1</f>
        <v>0</v>
      </c>
      <c r="K19" s="467">
        <f t="shared" ref="K19" si="5">+K18/J18-1</f>
        <v>0.49999999999999933</v>
      </c>
      <c r="L19" s="468">
        <f t="shared" ref="L19" si="6">+L18/K18-1</f>
        <v>9.9999999999999867E-2</v>
      </c>
      <c r="M19" s="468">
        <f t="shared" ref="M19:O19" si="7">+M18/L18-1</f>
        <v>9.090909090909105E-2</v>
      </c>
      <c r="N19" s="468">
        <f t="shared" si="7"/>
        <v>8.3333333333333037E-2</v>
      </c>
      <c r="O19" s="469">
        <f t="shared" si="7"/>
        <v>7.6923076923076872E-2</v>
      </c>
      <c r="P19" s="466"/>
      <c r="Q19" s="467"/>
      <c r="R19" s="468"/>
      <c r="S19" s="468"/>
      <c r="T19" s="468"/>
      <c r="U19" s="469"/>
    </row>
    <row r="20" spans="1:23" s="547" customFormat="1" ht="12" customHeight="1">
      <c r="A20" s="554"/>
      <c r="B20" s="549"/>
      <c r="C20" s="549"/>
      <c r="D20" s="549"/>
      <c r="E20" s="549"/>
      <c r="F20" s="554"/>
      <c r="G20" s="554"/>
      <c r="H20" s="554"/>
      <c r="I20" s="554"/>
      <c r="J20" s="607"/>
      <c r="K20" s="555"/>
      <c r="L20" s="555"/>
      <c r="M20" s="555"/>
      <c r="N20" s="555"/>
      <c r="O20" s="555"/>
      <c r="P20" s="554"/>
      <c r="Q20" s="554"/>
      <c r="R20" s="555"/>
      <c r="S20" s="555"/>
      <c r="T20" s="555"/>
      <c r="U20" s="555"/>
    </row>
    <row r="21" spans="1:23" s="547" customFormat="1" ht="15.6" customHeight="1">
      <c r="A21" s="501" t="s">
        <v>9</v>
      </c>
      <c r="B21" s="501"/>
      <c r="C21" s="501"/>
      <c r="D21" s="501"/>
      <c r="E21" s="501"/>
      <c r="F21" s="501"/>
      <c r="G21" s="501"/>
      <c r="H21" s="501"/>
      <c r="I21" s="501"/>
      <c r="J21" s="580"/>
      <c r="K21" s="61"/>
      <c r="L21" s="61"/>
      <c r="M21" s="61"/>
      <c r="N21" s="61"/>
      <c r="O21" s="545"/>
      <c r="P21" s="501"/>
      <c r="Q21" s="501"/>
      <c r="R21" s="61"/>
      <c r="S21" s="546"/>
      <c r="T21" s="546"/>
      <c r="U21" s="546"/>
    </row>
    <row r="22" spans="1:23" s="547" customFormat="1" ht="12" customHeight="1">
      <c r="A22" s="548" t="s">
        <v>10</v>
      </c>
      <c r="B22" s="549"/>
      <c r="C22" s="549"/>
      <c r="D22" s="549"/>
      <c r="E22" s="549"/>
      <c r="F22" s="582"/>
      <c r="G22" s="583"/>
      <c r="H22" s="583"/>
      <c r="I22" s="583"/>
      <c r="J22" s="626"/>
      <c r="K22" s="582"/>
      <c r="L22" s="583"/>
      <c r="M22" s="583"/>
      <c r="N22" s="583"/>
      <c r="O22" s="584"/>
      <c r="P22" s="51"/>
      <c r="Q22" s="557"/>
      <c r="R22" s="558"/>
      <c r="S22" s="558"/>
      <c r="T22" s="559"/>
      <c r="U22" s="560"/>
    </row>
    <row r="23" spans="1:23" s="547" customFormat="1" ht="12" customHeight="1">
      <c r="A23" s="550" t="s">
        <v>30</v>
      </c>
      <c r="B23" s="501"/>
      <c r="C23" s="501"/>
      <c r="D23" s="501"/>
      <c r="E23" s="501"/>
      <c r="F23" s="585"/>
      <c r="G23" s="586"/>
      <c r="H23" s="586"/>
      <c r="I23" s="586"/>
      <c r="J23" s="627"/>
      <c r="K23" s="585"/>
      <c r="L23" s="586"/>
      <c r="M23" s="586"/>
      <c r="N23" s="586"/>
      <c r="O23" s="587"/>
      <c r="P23" s="51"/>
      <c r="Q23" s="291"/>
      <c r="R23" s="290"/>
      <c r="S23" s="290"/>
      <c r="T23" s="495"/>
      <c r="U23" s="496"/>
    </row>
    <row r="24" spans="1:23" s="547" customFormat="1" ht="12" customHeight="1">
      <c r="A24" s="550" t="s">
        <v>31</v>
      </c>
      <c r="B24" s="549"/>
      <c r="C24" s="549"/>
      <c r="D24" s="549"/>
      <c r="E24" s="549"/>
      <c r="F24" s="585"/>
      <c r="G24" s="586"/>
      <c r="H24" s="586"/>
      <c r="I24" s="586"/>
      <c r="J24" s="627"/>
      <c r="K24" s="585"/>
      <c r="L24" s="586"/>
      <c r="M24" s="586"/>
      <c r="N24" s="586"/>
      <c r="O24" s="587"/>
      <c r="P24" s="51"/>
      <c r="Q24" s="291"/>
      <c r="R24" s="290"/>
      <c r="S24" s="290"/>
      <c r="T24" s="495"/>
      <c r="U24" s="496"/>
    </row>
    <row r="25" spans="1:23" s="547" customFormat="1" ht="12" customHeight="1">
      <c r="A25" s="550" t="s">
        <v>32</v>
      </c>
      <c r="B25" s="501"/>
      <c r="C25" s="501"/>
      <c r="D25" s="501"/>
      <c r="E25" s="501"/>
      <c r="F25" s="585"/>
      <c r="G25" s="586"/>
      <c r="H25" s="586"/>
      <c r="I25" s="586"/>
      <c r="J25" s="627"/>
      <c r="K25" s="585"/>
      <c r="L25" s="586"/>
      <c r="M25" s="586"/>
      <c r="N25" s="586"/>
      <c r="O25" s="587"/>
      <c r="P25" s="51"/>
      <c r="Q25" s="291"/>
      <c r="R25" s="290"/>
      <c r="S25" s="290"/>
      <c r="T25" s="495"/>
      <c r="U25" s="496"/>
    </row>
    <row r="26" spans="1:23" s="547" customFormat="1" ht="12" customHeight="1">
      <c r="A26" s="550" t="s">
        <v>11</v>
      </c>
      <c r="B26" s="549"/>
      <c r="C26" s="549"/>
      <c r="D26" s="549"/>
      <c r="E26" s="549"/>
      <c r="F26" s="475"/>
      <c r="G26" s="455"/>
      <c r="H26" s="455"/>
      <c r="I26" s="455"/>
      <c r="J26" s="608"/>
      <c r="K26" s="475"/>
      <c r="L26" s="455"/>
      <c r="M26" s="455"/>
      <c r="N26" s="455"/>
      <c r="O26" s="456"/>
      <c r="P26" s="51"/>
      <c r="Q26" s="475"/>
      <c r="R26" s="455"/>
      <c r="S26" s="455"/>
      <c r="T26" s="476"/>
      <c r="U26" s="477"/>
    </row>
    <row r="27" spans="1:23" s="547" customFormat="1" ht="12" customHeight="1">
      <c r="A27" s="550" t="s">
        <v>33</v>
      </c>
      <c r="B27" s="501"/>
      <c r="C27" s="501"/>
      <c r="D27" s="501"/>
      <c r="E27" s="501"/>
      <c r="F27" s="585"/>
      <c r="G27" s="586"/>
      <c r="H27" s="586"/>
      <c r="I27" s="586"/>
      <c r="J27" s="627"/>
      <c r="K27" s="585"/>
      <c r="L27" s="586"/>
      <c r="M27" s="586"/>
      <c r="N27" s="586"/>
      <c r="O27" s="587"/>
      <c r="P27" s="51"/>
      <c r="Q27" s="291"/>
      <c r="R27" s="290"/>
      <c r="S27" s="290"/>
      <c r="T27" s="495"/>
      <c r="U27" s="496"/>
    </row>
    <row r="28" spans="1:23" s="547" customFormat="1" ht="12" customHeight="1">
      <c r="A28" s="550" t="s">
        <v>34</v>
      </c>
      <c r="B28" s="549"/>
      <c r="C28" s="549"/>
      <c r="D28" s="549"/>
      <c r="E28" s="549"/>
      <c r="F28" s="585"/>
      <c r="G28" s="586"/>
      <c r="H28" s="586"/>
      <c r="I28" s="586"/>
      <c r="J28" s="627"/>
      <c r="K28" s="585"/>
      <c r="L28" s="586"/>
      <c r="M28" s="586"/>
      <c r="N28" s="586"/>
      <c r="O28" s="587"/>
      <c r="P28" s="51"/>
      <c r="Q28" s="291"/>
      <c r="R28" s="290"/>
      <c r="S28" s="290"/>
      <c r="T28" s="495"/>
      <c r="U28" s="496"/>
    </row>
    <row r="29" spans="1:23" s="547" customFormat="1" ht="12" customHeight="1">
      <c r="A29" s="550" t="s">
        <v>12</v>
      </c>
      <c r="B29" s="501"/>
      <c r="C29" s="501"/>
      <c r="D29" s="501"/>
      <c r="E29" s="501"/>
      <c r="F29" s="475">
        <v>67327.749213373929</v>
      </c>
      <c r="G29" s="455">
        <v>67604.890845299335</v>
      </c>
      <c r="H29" s="455">
        <v>70300.540853436643</v>
      </c>
      <c r="I29" s="618">
        <v>70300</v>
      </c>
      <c r="J29" s="619">
        <v>70300</v>
      </c>
      <c r="K29" s="620">
        <v>105449.99999999996</v>
      </c>
      <c r="L29" s="620">
        <v>115994.99999999994</v>
      </c>
      <c r="M29" s="620">
        <v>126539.99999999996</v>
      </c>
      <c r="N29" s="620">
        <v>137084.99999999991</v>
      </c>
      <c r="O29" s="620">
        <v>147629.99999999991</v>
      </c>
      <c r="P29" s="51"/>
      <c r="Q29" s="475"/>
      <c r="R29" s="455"/>
      <c r="S29" s="455"/>
      <c r="T29" s="476"/>
      <c r="U29" s="477"/>
      <c r="W29" s="556"/>
    </row>
    <row r="30" spans="1:23" s="547" customFormat="1" ht="12" customHeight="1">
      <c r="A30" s="550" t="s">
        <v>35</v>
      </c>
      <c r="B30" s="549"/>
      <c r="C30" s="549"/>
      <c r="D30" s="549"/>
      <c r="E30" s="549"/>
      <c r="F30" s="475"/>
      <c r="G30" s="455"/>
      <c r="H30" s="455"/>
      <c r="I30" s="455"/>
      <c r="J30" s="608"/>
      <c r="K30" s="475"/>
      <c r="L30" s="455"/>
      <c r="M30" s="455"/>
      <c r="N30" s="455"/>
      <c r="O30" s="456"/>
      <c r="P30" s="51"/>
      <c r="Q30" s="475"/>
      <c r="R30" s="455"/>
      <c r="S30" s="455"/>
      <c r="T30" s="476"/>
      <c r="U30" s="477"/>
    </row>
    <row r="31" spans="1:23" s="552" customFormat="1" ht="12" customHeight="1">
      <c r="A31" s="551" t="s">
        <v>13</v>
      </c>
      <c r="B31" s="501"/>
      <c r="C31" s="501"/>
      <c r="D31" s="501"/>
      <c r="E31" s="501"/>
      <c r="F31" s="460">
        <f t="shared" ref="F31:H31" si="8">SUM(F22:F30)</f>
        <v>67327.749213373929</v>
      </c>
      <c r="G31" s="461">
        <f t="shared" si="8"/>
        <v>67604.890845299335</v>
      </c>
      <c r="H31" s="461">
        <f t="shared" si="8"/>
        <v>70300.540853436643</v>
      </c>
      <c r="I31" s="461">
        <f>SUM(I22:I30)</f>
        <v>70300</v>
      </c>
      <c r="J31" s="605">
        <f t="shared" ref="J31" si="9">SUM(J22:J30)</f>
        <v>70300</v>
      </c>
      <c r="K31" s="460">
        <f>SUM(K22:K30)</f>
        <v>105449.99999999996</v>
      </c>
      <c r="L31" s="461">
        <f t="shared" ref="L31:O31" si="10">SUM(L22:L30)</f>
        <v>115994.99999999994</v>
      </c>
      <c r="M31" s="461">
        <f t="shared" si="10"/>
        <v>126539.99999999996</v>
      </c>
      <c r="N31" s="461">
        <f t="shared" si="10"/>
        <v>137084.99999999991</v>
      </c>
      <c r="O31" s="581">
        <f t="shared" si="10"/>
        <v>147629.99999999991</v>
      </c>
      <c r="P31" s="459"/>
      <c r="Q31" s="460"/>
      <c r="R31" s="461"/>
      <c r="S31" s="461"/>
      <c r="T31" s="428"/>
      <c r="U31" s="478"/>
      <c r="V31" s="547"/>
    </row>
    <row r="32" spans="1:23" ht="12" customHeight="1">
      <c r="A32" s="139" t="s">
        <v>8</v>
      </c>
      <c r="B32" s="2"/>
      <c r="C32" s="2"/>
      <c r="D32" s="2"/>
      <c r="E32" s="2"/>
      <c r="F32" s="34"/>
      <c r="G32" s="35">
        <f t="shared" ref="G32" si="11">+G31/F31-1</f>
        <v>4.116306206035425E-3</v>
      </c>
      <c r="H32" s="35">
        <f t="shared" ref="H32" si="12">+H31/G31-1</f>
        <v>3.9873594564419523E-2</v>
      </c>
      <c r="I32" s="35">
        <f t="shared" ref="I32" si="13">+I31/H31-1</f>
        <v>-7.6934463103528472E-6</v>
      </c>
      <c r="J32" s="389">
        <f t="shared" ref="J32" si="14">+J31/I31-1</f>
        <v>0</v>
      </c>
      <c r="K32" s="34">
        <f t="shared" ref="K32" si="15">+K31/J31-1</f>
        <v>0.49999999999999933</v>
      </c>
      <c r="L32" s="35">
        <f t="shared" ref="L32" si="16">+L31/K31-1</f>
        <v>9.9999999999999867E-2</v>
      </c>
      <c r="M32" s="35">
        <f t="shared" ref="M32" si="17">+M31/L31-1</f>
        <v>9.090909090909105E-2</v>
      </c>
      <c r="N32" s="35">
        <f t="shared" ref="N32" si="18">+N31/M31-1</f>
        <v>8.3333333333333037E-2</v>
      </c>
      <c r="O32" s="36">
        <f t="shared" ref="O32" si="19">+O31/N31-1</f>
        <v>7.6923076923076872E-2</v>
      </c>
      <c r="P32" s="33"/>
      <c r="Q32" s="34"/>
      <c r="R32" s="35"/>
      <c r="S32" s="35"/>
      <c r="T32" s="35"/>
      <c r="U32" s="36"/>
    </row>
    <row r="33" spans="1:22" ht="12" customHeight="1">
      <c r="A33" s="37"/>
      <c r="B33" s="20"/>
      <c r="C33" s="20"/>
      <c r="D33" s="20"/>
      <c r="E33" s="20"/>
      <c r="F33" s="39"/>
      <c r="G33" s="39"/>
      <c r="H33" s="39"/>
      <c r="I33" s="39"/>
      <c r="J33" s="393"/>
      <c r="K33" s="175"/>
      <c r="L33" s="175"/>
      <c r="M33" s="175"/>
      <c r="N33" s="175"/>
      <c r="O33" s="175"/>
      <c r="P33" s="39"/>
      <c r="Q33" s="39"/>
      <c r="R33" s="39"/>
      <c r="S33" s="40"/>
      <c r="T33" s="40"/>
      <c r="U33" s="40"/>
    </row>
    <row r="34" spans="1:22" ht="15.6" customHeight="1">
      <c r="A34" s="20" t="s">
        <v>14</v>
      </c>
      <c r="B34" s="2"/>
      <c r="C34" s="2"/>
      <c r="D34" s="2"/>
      <c r="E34" s="2"/>
      <c r="F34" s="20"/>
      <c r="G34" s="20"/>
      <c r="H34" s="20"/>
      <c r="I34" s="20"/>
      <c r="J34" s="385"/>
      <c r="K34" s="22"/>
      <c r="L34" s="22"/>
      <c r="M34" s="22"/>
      <c r="N34" s="22"/>
      <c r="O34" s="23"/>
      <c r="P34" s="23"/>
      <c r="Q34" s="22"/>
      <c r="R34" s="22"/>
      <c r="S34" s="22"/>
      <c r="T34" s="22"/>
      <c r="U34" s="22"/>
    </row>
    <row r="35" spans="1:22" ht="12" customHeight="1">
      <c r="A35" s="20" t="s">
        <v>15</v>
      </c>
      <c r="B35" s="20"/>
      <c r="C35" s="20"/>
      <c r="D35" s="20"/>
      <c r="E35" s="20"/>
      <c r="F35" s="20"/>
      <c r="G35" s="20"/>
      <c r="H35" s="20"/>
      <c r="I35" s="20"/>
      <c r="J35" s="385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</row>
    <row r="36" spans="1:22" s="547" customFormat="1" ht="12" customHeight="1">
      <c r="A36" s="561" t="s">
        <v>22</v>
      </c>
      <c r="B36" s="549"/>
      <c r="C36" s="549"/>
      <c r="D36" s="549"/>
      <c r="E36" s="549"/>
      <c r="F36" s="472"/>
      <c r="G36" s="449"/>
      <c r="H36" s="449"/>
      <c r="I36" s="1227"/>
      <c r="J36" s="1228"/>
      <c r="K36" s="472"/>
      <c r="L36" s="449"/>
      <c r="M36" s="449"/>
      <c r="N36" s="449"/>
      <c r="O36" s="450"/>
      <c r="P36" s="51"/>
      <c r="Q36" s="472"/>
      <c r="R36" s="449"/>
      <c r="S36" s="449"/>
      <c r="T36" s="473"/>
      <c r="U36" s="474"/>
    </row>
    <row r="37" spans="1:22" s="547" customFormat="1" ht="12" customHeight="1">
      <c r="A37" s="562" t="s">
        <v>23</v>
      </c>
      <c r="B37" s="501"/>
      <c r="C37" s="501"/>
      <c r="D37" s="501"/>
      <c r="E37" s="501"/>
      <c r="F37" s="475"/>
      <c r="G37" s="455"/>
      <c r="H37" s="455"/>
      <c r="I37" s="455"/>
      <c r="J37" s="608"/>
      <c r="K37" s="475"/>
      <c r="L37" s="455"/>
      <c r="M37" s="455"/>
      <c r="N37" s="455"/>
      <c r="O37" s="456"/>
      <c r="P37" s="51"/>
      <c r="Q37" s="475"/>
      <c r="R37" s="455"/>
      <c r="S37" s="476"/>
      <c r="T37" s="476"/>
      <c r="U37" s="477"/>
    </row>
    <row r="38" spans="1:22" s="547" customFormat="1" ht="12" customHeight="1">
      <c r="A38" s="562" t="s">
        <v>24</v>
      </c>
      <c r="B38" s="549"/>
      <c r="C38" s="549"/>
      <c r="D38" s="549"/>
      <c r="E38" s="549"/>
      <c r="F38" s="475"/>
      <c r="G38" s="455"/>
      <c r="H38" s="455"/>
      <c r="I38" s="455"/>
      <c r="J38" s="608"/>
      <c r="K38" s="475"/>
      <c r="L38" s="455"/>
      <c r="M38" s="455"/>
      <c r="N38" s="455"/>
      <c r="O38" s="456"/>
      <c r="P38" s="51"/>
      <c r="Q38" s="475"/>
      <c r="R38" s="455"/>
      <c r="S38" s="476"/>
      <c r="T38" s="476"/>
      <c r="U38" s="477"/>
    </row>
    <row r="39" spans="1:22" s="547" customFormat="1" ht="12" customHeight="1">
      <c r="A39" s="563" t="s">
        <v>25</v>
      </c>
      <c r="B39" s="501"/>
      <c r="C39" s="501"/>
      <c r="D39" s="501"/>
      <c r="E39" s="501"/>
      <c r="F39" s="497">
        <f t="shared" ref="F39:J39" si="20">SUM(F36:F38)</f>
        <v>0</v>
      </c>
      <c r="G39" s="498">
        <f t="shared" si="20"/>
        <v>0</v>
      </c>
      <c r="H39" s="498">
        <f t="shared" si="20"/>
        <v>0</v>
      </c>
      <c r="I39" s="498">
        <f t="shared" si="20"/>
        <v>0</v>
      </c>
      <c r="J39" s="499">
        <f t="shared" si="20"/>
        <v>0</v>
      </c>
      <c r="K39" s="497">
        <f>SUM(K36:K38)</f>
        <v>0</v>
      </c>
      <c r="L39" s="498">
        <f t="shared" ref="L39:O39" si="21">SUM(L36:L38)</f>
        <v>0</v>
      </c>
      <c r="M39" s="498">
        <f t="shared" si="21"/>
        <v>0</v>
      </c>
      <c r="N39" s="498">
        <f t="shared" si="21"/>
        <v>0</v>
      </c>
      <c r="O39" s="500">
        <f t="shared" si="21"/>
        <v>0</v>
      </c>
      <c r="P39" s="51"/>
      <c r="Q39" s="512"/>
      <c r="R39" s="513"/>
      <c r="S39" s="514"/>
      <c r="T39" s="514"/>
      <c r="U39" s="515"/>
    </row>
    <row r="40" spans="1:22" s="547" customFormat="1" ht="12" customHeight="1">
      <c r="A40" s="501" t="s">
        <v>16</v>
      </c>
      <c r="B40" s="549"/>
      <c r="C40" s="549"/>
      <c r="D40" s="549"/>
      <c r="E40" s="549"/>
      <c r="F40" s="501"/>
      <c r="G40" s="501"/>
      <c r="H40" s="501"/>
      <c r="I40" s="200"/>
      <c r="J40" s="609"/>
      <c r="K40" s="200"/>
      <c r="L40" s="200"/>
      <c r="M40" s="200"/>
      <c r="N40" s="200"/>
      <c r="O40" s="200"/>
      <c r="P40" s="61"/>
      <c r="Q40" s="61"/>
      <c r="R40" s="61"/>
      <c r="S40" s="564"/>
      <c r="T40" s="564"/>
      <c r="U40" s="564"/>
    </row>
    <row r="41" spans="1:22" s="547" customFormat="1" ht="12" customHeight="1">
      <c r="A41" s="565" t="s">
        <v>26</v>
      </c>
      <c r="B41" s="501"/>
      <c r="C41" s="501"/>
      <c r="D41" s="501"/>
      <c r="E41" s="501"/>
      <c r="F41" s="987"/>
      <c r="G41" s="988"/>
      <c r="H41" s="988"/>
      <c r="I41" s="988"/>
      <c r="J41" s="989"/>
      <c r="K41" s="987"/>
      <c r="L41" s="988"/>
      <c r="M41" s="988"/>
      <c r="N41" s="988"/>
      <c r="O41" s="990"/>
      <c r="P41" s="63"/>
      <c r="Q41" s="375"/>
      <c r="R41" s="376"/>
      <c r="S41" s="566"/>
      <c r="T41" s="566"/>
      <c r="U41" s="567"/>
    </row>
    <row r="42" spans="1:22" s="547" customFormat="1" ht="12" customHeight="1">
      <c r="A42" s="568" t="s">
        <v>27</v>
      </c>
      <c r="B42" s="549"/>
      <c r="C42" s="549"/>
      <c r="D42" s="549"/>
      <c r="E42" s="549"/>
      <c r="F42" s="1003"/>
      <c r="G42" s="1004"/>
      <c r="H42" s="1004"/>
      <c r="I42" s="1229"/>
      <c r="J42" s="1230"/>
      <c r="K42" s="995"/>
      <c r="L42" s="993"/>
      <c r="M42" s="993"/>
      <c r="N42" s="993"/>
      <c r="O42" s="996"/>
      <c r="P42" s="63"/>
      <c r="Q42" s="377"/>
      <c r="R42" s="378"/>
      <c r="S42" s="569"/>
      <c r="T42" s="569"/>
      <c r="U42" s="570"/>
    </row>
    <row r="43" spans="1:22" s="547" customFormat="1" ht="12" customHeight="1">
      <c r="A43" s="568" t="s">
        <v>28</v>
      </c>
      <c r="B43" s="501"/>
      <c r="C43" s="501"/>
      <c r="D43" s="501"/>
      <c r="E43" s="501"/>
      <c r="F43" s="1003"/>
      <c r="G43" s="1004"/>
      <c r="H43" s="1004"/>
      <c r="I43" s="1229"/>
      <c r="J43" s="1230"/>
      <c r="K43" s="1001"/>
      <c r="L43" s="999"/>
      <c r="M43" s="999"/>
      <c r="N43" s="999"/>
      <c r="O43" s="1002"/>
      <c r="P43" s="63"/>
      <c r="Q43" s="377"/>
      <c r="R43" s="378"/>
      <c r="S43" s="569"/>
      <c r="T43" s="569"/>
      <c r="U43" s="570"/>
    </row>
    <row r="44" spans="1:22" s="547" customFormat="1" ht="12" customHeight="1">
      <c r="A44" s="571" t="s">
        <v>46</v>
      </c>
      <c r="B44" s="549"/>
      <c r="C44" s="549"/>
      <c r="D44" s="549"/>
      <c r="E44" s="549"/>
      <c r="F44" s="1005"/>
      <c r="G44" s="1006"/>
      <c r="H44" s="1006"/>
      <c r="I44" s="1231"/>
      <c r="J44" s="1232"/>
      <c r="K44" s="532"/>
      <c r="L44" s="530"/>
      <c r="M44" s="530"/>
      <c r="N44" s="530"/>
      <c r="O44" s="533"/>
      <c r="P44" s="69"/>
      <c r="Q44" s="379"/>
      <c r="R44" s="380"/>
      <c r="S44" s="572"/>
      <c r="T44" s="423"/>
      <c r="U44" s="573"/>
    </row>
    <row r="45" spans="1:22" s="547" customFormat="1" ht="5.45" customHeight="1">
      <c r="A45" s="61"/>
      <c r="B45" s="501"/>
      <c r="C45" s="501"/>
      <c r="D45" s="501"/>
      <c r="E45" s="501"/>
      <c r="F45" s="549"/>
      <c r="G45" s="549"/>
      <c r="H45" s="549"/>
      <c r="I45" s="549"/>
      <c r="J45" s="610"/>
      <c r="K45" s="588"/>
      <c r="L45" s="588"/>
      <c r="M45" s="588"/>
      <c r="N45" s="588"/>
      <c r="O45" s="588"/>
      <c r="P45" s="69"/>
      <c r="Q45" s="588"/>
      <c r="R45" s="588"/>
      <c r="S45" s="589"/>
      <c r="T45" s="590"/>
      <c r="U45" s="590"/>
    </row>
    <row r="46" spans="1:22" s="319" customFormat="1" ht="12" customHeight="1">
      <c r="A46" s="591" t="s">
        <v>36</v>
      </c>
      <c r="B46" s="549"/>
      <c r="C46" s="549"/>
      <c r="D46" s="549"/>
      <c r="E46" s="549"/>
      <c r="F46" s="549"/>
      <c r="G46" s="549"/>
      <c r="H46" s="549"/>
      <c r="I46" s="549"/>
      <c r="J46" s="610"/>
      <c r="K46" s="466"/>
      <c r="L46" s="466"/>
      <c r="M46" s="466"/>
      <c r="N46" s="466"/>
      <c r="O46" s="466"/>
      <c r="P46" s="466"/>
      <c r="Q46" s="466"/>
      <c r="R46" s="466"/>
      <c r="S46" s="466"/>
      <c r="T46" s="466"/>
      <c r="U46" s="466"/>
      <c r="V46" s="547"/>
    </row>
    <row r="47" spans="1:22" s="319" customFormat="1" ht="12" customHeight="1">
      <c r="A47" s="574" t="s">
        <v>47</v>
      </c>
      <c r="B47" s="501"/>
      <c r="C47" s="501"/>
      <c r="D47" s="501"/>
      <c r="E47" s="501"/>
      <c r="F47" s="592"/>
      <c r="G47" s="578"/>
      <c r="H47" s="578"/>
      <c r="I47" s="578"/>
      <c r="J47" s="611"/>
      <c r="K47" s="592"/>
      <c r="L47" s="578"/>
      <c r="M47" s="578"/>
      <c r="N47" s="578"/>
      <c r="O47" s="579"/>
      <c r="P47" s="575"/>
      <c r="Q47" s="576"/>
      <c r="R47" s="577"/>
      <c r="S47" s="578"/>
      <c r="T47" s="578"/>
      <c r="U47" s="579"/>
      <c r="V47" s="547"/>
    </row>
    <row r="48" spans="1:22" s="14" customFormat="1" ht="5.45" customHeight="1">
      <c r="A48" s="22"/>
      <c r="B48" s="2"/>
      <c r="C48" s="2"/>
      <c r="D48" s="2"/>
      <c r="E48" s="2"/>
      <c r="F48" s="5"/>
      <c r="G48" s="5"/>
      <c r="H48" s="5"/>
      <c r="I48" s="5"/>
      <c r="J48" s="384"/>
      <c r="K48" s="150"/>
      <c r="L48" s="150"/>
      <c r="M48" s="150"/>
      <c r="N48" s="150"/>
      <c r="O48" s="150"/>
      <c r="P48" s="69"/>
      <c r="Q48" s="150"/>
      <c r="R48" s="150"/>
      <c r="S48" s="151"/>
      <c r="T48" s="152"/>
      <c r="U48" s="152"/>
      <c r="V48" s="1"/>
    </row>
    <row r="49" spans="1:22" ht="12" customHeight="1">
      <c r="A49" s="129" t="s">
        <v>48</v>
      </c>
      <c r="B49" s="20"/>
      <c r="C49" s="20"/>
      <c r="D49" s="20"/>
      <c r="E49" s="20"/>
      <c r="F49" s="2"/>
      <c r="G49" s="2"/>
      <c r="H49" s="2"/>
      <c r="I49" s="2"/>
      <c r="J49" s="382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</row>
    <row r="50" spans="1:22" s="14" customFormat="1" ht="12" customHeight="1">
      <c r="A50" s="50" t="s">
        <v>49</v>
      </c>
      <c r="B50" s="2"/>
      <c r="C50" s="2"/>
      <c r="D50" s="2"/>
      <c r="E50" s="2"/>
      <c r="F50" s="871"/>
      <c r="G50" s="872"/>
      <c r="H50" s="872"/>
      <c r="I50" s="872"/>
      <c r="J50" s="873"/>
      <c r="K50" s="472"/>
      <c r="L50" s="449"/>
      <c r="M50" s="449"/>
      <c r="N50" s="449"/>
      <c r="O50" s="450"/>
      <c r="P50" s="51"/>
      <c r="Q50" s="77"/>
      <c r="R50" s="26"/>
      <c r="S50" s="26"/>
      <c r="T50" s="52"/>
      <c r="U50" s="53"/>
      <c r="V50" s="1"/>
    </row>
    <row r="51" spans="1:22" s="14" customFormat="1" ht="12" customHeight="1">
      <c r="A51" s="54" t="s">
        <v>50</v>
      </c>
      <c r="B51" s="20"/>
      <c r="C51" s="20"/>
      <c r="D51" s="20"/>
      <c r="E51" s="20"/>
      <c r="F51" s="877"/>
      <c r="G51" s="878"/>
      <c r="H51" s="878"/>
      <c r="I51" s="878"/>
      <c r="J51" s="879"/>
      <c r="K51" s="475"/>
      <c r="L51" s="455"/>
      <c r="M51" s="455"/>
      <c r="N51" s="455"/>
      <c r="O51" s="456"/>
      <c r="P51" s="51"/>
      <c r="Q51" s="45"/>
      <c r="R51" s="30"/>
      <c r="S51" s="43"/>
      <c r="T51" s="43"/>
      <c r="U51" s="44"/>
      <c r="V51" s="1"/>
    </row>
    <row r="52" spans="1:22" s="14" customFormat="1" ht="12" customHeight="1">
      <c r="A52" s="140" t="s">
        <v>51</v>
      </c>
      <c r="B52" s="2"/>
      <c r="C52" s="2"/>
      <c r="D52" s="2"/>
      <c r="E52" s="2"/>
      <c r="F52" s="882"/>
      <c r="G52" s="883"/>
      <c r="H52" s="883"/>
      <c r="I52" s="883"/>
      <c r="J52" s="884"/>
      <c r="K52" s="379"/>
      <c r="L52" s="380"/>
      <c r="M52" s="380"/>
      <c r="N52" s="380"/>
      <c r="O52" s="381"/>
      <c r="P52" s="69"/>
      <c r="Q52" s="126"/>
      <c r="R52" s="125"/>
      <c r="S52" s="70"/>
      <c r="T52" s="71"/>
      <c r="U52" s="72"/>
      <c r="V52" s="1"/>
    </row>
    <row r="53" spans="1:22" s="14" customFormat="1" ht="5.45" customHeight="1">
      <c r="A53" s="22"/>
      <c r="B53" s="20"/>
      <c r="C53" s="20"/>
      <c r="D53" s="20"/>
      <c r="E53" s="20"/>
      <c r="F53" s="5"/>
      <c r="G53" s="5"/>
      <c r="H53" s="5"/>
      <c r="I53" s="5"/>
      <c r="J53" s="384"/>
      <c r="K53" s="150"/>
      <c r="L53" s="150"/>
      <c r="M53" s="150"/>
      <c r="N53" s="150"/>
      <c r="O53" s="150"/>
      <c r="P53" s="69"/>
      <c r="Q53" s="150"/>
      <c r="R53" s="150"/>
      <c r="S53" s="151"/>
      <c r="T53" s="152"/>
      <c r="U53" s="152"/>
      <c r="V53" s="1"/>
    </row>
    <row r="54" spans="1:22" ht="12" customHeight="1">
      <c r="A54" s="129" t="s">
        <v>415</v>
      </c>
      <c r="B54" s="2"/>
      <c r="C54" s="2"/>
      <c r="D54" s="2"/>
      <c r="E54" s="2"/>
      <c r="F54" s="2"/>
      <c r="G54" s="2"/>
      <c r="H54" s="2"/>
      <c r="I54" s="2"/>
      <c r="J54" s="382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</row>
    <row r="55" spans="1:22" s="14" customFormat="1" ht="12" customHeight="1">
      <c r="A55" s="869" t="s">
        <v>44</v>
      </c>
      <c r="B55" s="870"/>
      <c r="C55" s="870"/>
      <c r="D55" s="870"/>
      <c r="E55" s="870"/>
      <c r="F55" s="871"/>
      <c r="G55" s="872"/>
      <c r="H55" s="872"/>
      <c r="I55" s="872"/>
      <c r="J55" s="873"/>
      <c r="K55" s="871"/>
      <c r="L55" s="872"/>
      <c r="M55" s="872"/>
      <c r="N55" s="872"/>
      <c r="O55" s="874"/>
      <c r="P55" s="274"/>
      <c r="Q55" s="297"/>
      <c r="R55" s="298"/>
      <c r="S55" s="298"/>
      <c r="T55" s="298"/>
      <c r="U55" s="296"/>
      <c r="V55" s="1"/>
    </row>
    <row r="56" spans="1:22" s="14" customFormat="1" ht="12" customHeight="1">
      <c r="A56" s="875" t="s">
        <v>37</v>
      </c>
      <c r="B56" s="876"/>
      <c r="C56" s="876"/>
      <c r="D56" s="876"/>
      <c r="E56" s="876"/>
      <c r="F56" s="877"/>
      <c r="G56" s="878"/>
      <c r="H56" s="878"/>
      <c r="I56" s="878"/>
      <c r="J56" s="879"/>
      <c r="K56" s="877"/>
      <c r="L56" s="878"/>
      <c r="M56" s="878"/>
      <c r="N56" s="878"/>
      <c r="O56" s="880"/>
      <c r="P56" s="51"/>
      <c r="Q56" s="299"/>
      <c r="R56" s="300"/>
      <c r="S56" s="300"/>
      <c r="T56" s="300"/>
      <c r="U56" s="301"/>
      <c r="V56" s="1"/>
    </row>
    <row r="57" spans="1:22" s="14" customFormat="1" ht="12" customHeight="1">
      <c r="A57" s="881" t="s">
        <v>45</v>
      </c>
      <c r="B57" s="870"/>
      <c r="C57" s="870"/>
      <c r="D57" s="870"/>
      <c r="E57" s="870"/>
      <c r="F57" s="882"/>
      <c r="G57" s="883"/>
      <c r="H57" s="883"/>
      <c r="I57" s="883"/>
      <c r="J57" s="884"/>
      <c r="K57" s="882"/>
      <c r="L57" s="883"/>
      <c r="M57" s="883"/>
      <c r="N57" s="883"/>
      <c r="O57" s="885"/>
      <c r="P57" s="51"/>
      <c r="Q57" s="302"/>
      <c r="R57" s="304"/>
      <c r="S57" s="304"/>
      <c r="T57" s="304"/>
      <c r="U57" s="303"/>
      <c r="V57" s="1"/>
    </row>
    <row r="58" spans="1:22" ht="12" customHeight="1">
      <c r="A58" s="141"/>
      <c r="B58" s="2"/>
      <c r="C58" s="2"/>
      <c r="D58" s="2"/>
      <c r="E58" s="2"/>
      <c r="F58" s="142"/>
      <c r="G58" s="142"/>
      <c r="H58" s="142"/>
      <c r="I58" s="143"/>
      <c r="J58" s="612"/>
      <c r="K58" s="143"/>
      <c r="L58" s="143"/>
      <c r="M58" s="143"/>
      <c r="N58" s="143"/>
      <c r="O58" s="143"/>
      <c r="P58" s="275"/>
      <c r="Q58" s="143"/>
      <c r="R58" s="143"/>
      <c r="S58" s="276"/>
      <c r="T58" s="276"/>
      <c r="U58" s="276"/>
    </row>
    <row r="59" spans="1:22" ht="15.6" customHeight="1">
      <c r="A59" s="20" t="s">
        <v>17</v>
      </c>
      <c r="B59" s="20"/>
      <c r="C59" s="20"/>
      <c r="D59" s="20"/>
      <c r="E59" s="20"/>
      <c r="F59" s="20"/>
      <c r="G59" s="20"/>
      <c r="H59" s="20"/>
      <c r="I59" s="20"/>
      <c r="J59" s="385"/>
      <c r="K59" s="22"/>
      <c r="L59" s="22"/>
      <c r="M59" s="22"/>
      <c r="N59" s="22"/>
      <c r="O59" s="23"/>
      <c r="P59" s="23"/>
      <c r="Q59" s="22"/>
      <c r="R59" s="22"/>
      <c r="S59" s="24"/>
      <c r="T59" s="24"/>
      <c r="U59" s="24"/>
    </row>
    <row r="60" spans="1:22" ht="12" customHeight="1">
      <c r="A60" s="76" t="s">
        <v>18</v>
      </c>
      <c r="B60" s="2"/>
      <c r="C60" s="2"/>
      <c r="D60" s="2"/>
      <c r="E60" s="2"/>
      <c r="F60" s="77"/>
      <c r="G60" s="26"/>
      <c r="H60" s="26"/>
      <c r="I60" s="26"/>
      <c r="J60" s="396"/>
      <c r="K60" s="77"/>
      <c r="L60" s="26"/>
      <c r="M60" s="26"/>
      <c r="N60" s="26"/>
      <c r="O60" s="78"/>
      <c r="P60" s="32"/>
      <c r="Q60" s="77"/>
      <c r="R60" s="26"/>
      <c r="S60" s="41"/>
      <c r="T60" s="41"/>
      <c r="U60" s="42"/>
    </row>
    <row r="61" spans="1:22" s="149" customFormat="1" ht="12" customHeight="1">
      <c r="A61" s="153" t="s">
        <v>19</v>
      </c>
      <c r="B61" s="20"/>
      <c r="C61" s="20"/>
      <c r="D61" s="20"/>
      <c r="E61" s="20"/>
      <c r="F61" s="154">
        <f>F18-F60</f>
        <v>67327.749213373929</v>
      </c>
      <c r="G61" s="155">
        <f t="shared" ref="G61:J61" si="22">G18-G60</f>
        <v>67604.890845299335</v>
      </c>
      <c r="H61" s="155">
        <f t="shared" si="22"/>
        <v>70300.540853436643</v>
      </c>
      <c r="I61" s="155">
        <f t="shared" si="22"/>
        <v>70300</v>
      </c>
      <c r="J61" s="613">
        <f t="shared" si="22"/>
        <v>70300</v>
      </c>
      <c r="K61" s="154">
        <f>K18-K60</f>
        <v>105449.99999999996</v>
      </c>
      <c r="L61" s="155">
        <f t="shared" ref="L61:O61" si="23">L18-L60</f>
        <v>115994.99999999994</v>
      </c>
      <c r="M61" s="155">
        <f t="shared" si="23"/>
        <v>126539.99999999996</v>
      </c>
      <c r="N61" s="155">
        <f t="shared" si="23"/>
        <v>137084.99999999991</v>
      </c>
      <c r="O61" s="156">
        <f t="shared" si="23"/>
        <v>147629.99999999991</v>
      </c>
      <c r="P61" s="79"/>
      <c r="Q61" s="154"/>
      <c r="R61" s="155"/>
      <c r="S61" s="80"/>
      <c r="T61" s="80"/>
      <c r="U61" s="81"/>
      <c r="V61" s="1"/>
    </row>
    <row r="62" spans="1:22" s="85" customFormat="1" ht="12" customHeight="1">
      <c r="A62" s="22"/>
      <c r="B62" s="2"/>
      <c r="C62" s="2"/>
      <c r="D62" s="2"/>
      <c r="E62" s="2"/>
      <c r="F62" s="5"/>
      <c r="G62" s="5"/>
      <c r="H62" s="5"/>
      <c r="I62" s="5"/>
      <c r="J62" s="384"/>
      <c r="K62" s="75"/>
      <c r="L62" s="75"/>
      <c r="M62" s="75"/>
      <c r="N62" s="75"/>
      <c r="O62" s="75"/>
      <c r="P62" s="74"/>
      <c r="Q62" s="75"/>
      <c r="R62" s="75"/>
      <c r="S62" s="73"/>
      <c r="T62" s="73"/>
      <c r="U62" s="73"/>
      <c r="V62" s="1"/>
    </row>
    <row r="63" spans="1:22" ht="15.6" customHeight="1">
      <c r="A63" s="20" t="s">
        <v>20</v>
      </c>
      <c r="B63" s="20"/>
      <c r="C63" s="20"/>
      <c r="D63" s="20"/>
      <c r="E63" s="20"/>
      <c r="F63" s="20"/>
      <c r="G63" s="20"/>
      <c r="H63" s="20"/>
      <c r="I63" s="20"/>
      <c r="J63" s="385"/>
      <c r="K63" s="22"/>
      <c r="L63" s="22"/>
      <c r="M63" s="22"/>
      <c r="N63" s="22"/>
      <c r="O63" s="23"/>
      <c r="P63" s="23"/>
      <c r="Q63" s="22"/>
      <c r="R63" s="22"/>
      <c r="S63" s="24"/>
      <c r="T63" s="24"/>
      <c r="U63" s="24"/>
    </row>
    <row r="64" spans="1:22" s="96" customFormat="1" ht="12" customHeight="1">
      <c r="A64" s="50" t="s">
        <v>38</v>
      </c>
      <c r="B64" s="2"/>
      <c r="C64" s="2"/>
      <c r="D64" s="2"/>
      <c r="E64" s="2"/>
      <c r="F64" s="593"/>
      <c r="G64" s="594"/>
      <c r="H64" s="594"/>
      <c r="I64" s="594"/>
      <c r="J64" s="886"/>
      <c r="K64" s="593"/>
      <c r="L64" s="594"/>
      <c r="M64" s="594"/>
      <c r="N64" s="594"/>
      <c r="O64" s="595"/>
      <c r="P64" s="83"/>
      <c r="Q64" s="599"/>
      <c r="R64" s="600"/>
      <c r="S64" s="600"/>
      <c r="T64" s="600"/>
      <c r="U64" s="601"/>
      <c r="V64" s="1"/>
    </row>
    <row r="65" spans="1:22" s="85" customFormat="1" ht="12" customHeight="1">
      <c r="A65" s="54" t="s">
        <v>39</v>
      </c>
      <c r="B65" s="20"/>
      <c r="C65" s="20"/>
      <c r="D65" s="20"/>
      <c r="E65" s="20"/>
      <c r="F65" s="596"/>
      <c r="G65" s="597"/>
      <c r="H65" s="597"/>
      <c r="I65" s="597"/>
      <c r="J65" s="887"/>
      <c r="K65" s="596"/>
      <c r="L65" s="597"/>
      <c r="M65" s="597"/>
      <c r="N65" s="597"/>
      <c r="O65" s="598"/>
      <c r="P65" s="88"/>
      <c r="Q65" s="602"/>
      <c r="R65" s="603"/>
      <c r="S65" s="603"/>
      <c r="T65" s="603"/>
      <c r="U65" s="604"/>
      <c r="V65" s="1"/>
    </row>
    <row r="66" spans="1:22" s="85" customFormat="1" ht="12" customHeight="1">
      <c r="A66" s="90" t="s">
        <v>40</v>
      </c>
      <c r="B66" s="2"/>
      <c r="C66" s="2"/>
      <c r="D66" s="2"/>
      <c r="E66" s="2"/>
      <c r="F66" s="145">
        <f>F61</f>
        <v>67327.749213373929</v>
      </c>
      <c r="G66" s="146">
        <f t="shared" ref="G66:J66" si="24">G61</f>
        <v>67604.890845299335</v>
      </c>
      <c r="H66" s="146">
        <f t="shared" si="24"/>
        <v>70300.540853436643</v>
      </c>
      <c r="I66" s="146">
        <f t="shared" si="24"/>
        <v>70300</v>
      </c>
      <c r="J66" s="614">
        <f t="shared" si="24"/>
        <v>70300</v>
      </c>
      <c r="K66" s="145">
        <f>K61</f>
        <v>105449.99999999996</v>
      </c>
      <c r="L66" s="146">
        <f t="shared" ref="L66:O66" si="25">L61</f>
        <v>115994.99999999994</v>
      </c>
      <c r="M66" s="146">
        <f t="shared" si="25"/>
        <v>126539.99999999996</v>
      </c>
      <c r="N66" s="146">
        <f t="shared" si="25"/>
        <v>137084.99999999991</v>
      </c>
      <c r="O66" s="147">
        <f t="shared" si="25"/>
        <v>147629.99999999991</v>
      </c>
      <c r="P66" s="93"/>
      <c r="Q66" s="145"/>
      <c r="R66" s="146"/>
      <c r="S66" s="146"/>
      <c r="T66" s="146"/>
      <c r="U66" s="147"/>
      <c r="V66" s="1"/>
    </row>
    <row r="67" spans="1:22" s="85" customFormat="1" ht="12" customHeight="1">
      <c r="A67" s="97" t="s">
        <v>8</v>
      </c>
      <c r="B67" s="20"/>
      <c r="C67" s="20"/>
      <c r="D67" s="20"/>
      <c r="E67" s="20"/>
      <c r="F67" s="46"/>
      <c r="G67" s="48">
        <f t="shared" ref="G67:J67" si="26">G66/F66-1</f>
        <v>4.116306206035425E-3</v>
      </c>
      <c r="H67" s="48">
        <f t="shared" si="26"/>
        <v>3.9873594564419523E-2</v>
      </c>
      <c r="I67" s="48">
        <f t="shared" si="26"/>
        <v>-7.6934463103528472E-6</v>
      </c>
      <c r="J67" s="488">
        <f t="shared" si="26"/>
        <v>0</v>
      </c>
      <c r="K67" s="46">
        <f>K66/J66-1</f>
        <v>0.49999999999999933</v>
      </c>
      <c r="L67" s="48">
        <f>L66/K66-1</f>
        <v>9.9999999999999867E-2</v>
      </c>
      <c r="M67" s="48">
        <f t="shared" ref="M67:O67" si="27">M66/L66-1</f>
        <v>9.090909090909105E-2</v>
      </c>
      <c r="N67" s="48">
        <f t="shared" si="27"/>
        <v>8.3333333333333037E-2</v>
      </c>
      <c r="O67" s="98">
        <f t="shared" si="27"/>
        <v>7.6923076923076872E-2</v>
      </c>
      <c r="P67" s="47"/>
      <c r="Q67" s="46"/>
      <c r="R67" s="48"/>
      <c r="S67" s="48"/>
      <c r="T67" s="48"/>
      <c r="U67" s="98"/>
      <c r="V67" s="1"/>
    </row>
    <row r="68" spans="1:22" s="85" customFormat="1" ht="12" customHeight="1">
      <c r="A68" s="99" t="s">
        <v>21</v>
      </c>
      <c r="B68" s="2"/>
      <c r="C68" s="2"/>
      <c r="D68" s="2"/>
      <c r="E68" s="2"/>
      <c r="F68" s="100">
        <f>'T1'!F68</f>
        <v>55.314729999999898</v>
      </c>
      <c r="G68" s="101">
        <f>'T1'!G68</f>
        <v>59.112670000000001</v>
      </c>
      <c r="H68" s="101">
        <f>'T1'!H68</f>
        <v>63.973999999999997</v>
      </c>
      <c r="I68" s="101">
        <f>'T1'!I68</f>
        <v>73.183914240999997</v>
      </c>
      <c r="J68" s="489">
        <f>'T1'!J68</f>
        <v>74.147825558609981</v>
      </c>
      <c r="K68" s="100">
        <f>'T1'!K68</f>
        <v>84.9</v>
      </c>
      <c r="L68" s="101">
        <f>'T1'!L68</f>
        <v>90.1</v>
      </c>
      <c r="M68" s="101">
        <f>'T1'!M68</f>
        <v>98.1</v>
      </c>
      <c r="N68" s="101">
        <f>'T1'!N68</f>
        <v>103.1</v>
      </c>
      <c r="O68" s="102">
        <f>'T1'!O68</f>
        <v>106.7</v>
      </c>
      <c r="P68" s="79"/>
      <c r="Q68" s="100"/>
      <c r="R68" s="101"/>
      <c r="S68" s="101"/>
      <c r="T68" s="101"/>
      <c r="U68" s="102"/>
      <c r="V68" s="1"/>
    </row>
    <row r="69" spans="1:22" s="85" customFormat="1" ht="12" customHeight="1">
      <c r="A69" s="97" t="s">
        <v>8</v>
      </c>
      <c r="B69" s="20"/>
      <c r="C69" s="20"/>
      <c r="D69" s="20"/>
      <c r="E69" s="20"/>
      <c r="F69" s="46"/>
      <c r="G69" s="48">
        <f t="shared" ref="G69:J69" si="28">G68/F68-1</f>
        <v>6.866055388863157E-2</v>
      </c>
      <c r="H69" s="48">
        <f t="shared" si="28"/>
        <v>8.2238376307481875E-2</v>
      </c>
      <c r="I69" s="48">
        <f t="shared" si="28"/>
        <v>0.14396339514490264</v>
      </c>
      <c r="J69" s="488">
        <f t="shared" si="28"/>
        <v>1.3171081754875136E-2</v>
      </c>
      <c r="K69" s="46">
        <f>K68/J68-1</f>
        <v>0.14500997649473879</v>
      </c>
      <c r="L69" s="48">
        <f>L68/K68-1</f>
        <v>6.1248527679622855E-2</v>
      </c>
      <c r="M69" s="48">
        <f t="shared" ref="M69:O69" si="29">M68/L68-1</f>
        <v>8.8790233074361735E-2</v>
      </c>
      <c r="N69" s="48">
        <f t="shared" si="29"/>
        <v>5.0968399592252744E-2</v>
      </c>
      <c r="O69" s="98">
        <f t="shared" si="29"/>
        <v>3.491755577109612E-2</v>
      </c>
      <c r="P69" s="47"/>
      <c r="Q69" s="46"/>
      <c r="R69" s="48"/>
      <c r="S69" s="48"/>
      <c r="T69" s="48"/>
      <c r="U69" s="98"/>
      <c r="V69" s="1"/>
    </row>
    <row r="70" spans="1:22" s="85" customFormat="1" ht="12" customHeight="1">
      <c r="A70" s="99" t="s">
        <v>41</v>
      </c>
      <c r="B70" s="2"/>
      <c r="C70" s="2"/>
      <c r="D70" s="2"/>
      <c r="E70" s="2"/>
      <c r="F70" s="103">
        <f t="shared" ref="F70:J70" si="30">F66/F68</f>
        <v>1217.1757724095201</v>
      </c>
      <c r="G70" s="104">
        <f t="shared" si="30"/>
        <v>1143.6616015703457</v>
      </c>
      <c r="H70" s="104">
        <f t="shared" si="30"/>
        <v>1098.8923758626418</v>
      </c>
      <c r="I70" s="104">
        <f t="shared" si="30"/>
        <v>960.59360488012362</v>
      </c>
      <c r="J70" s="490">
        <f t="shared" si="30"/>
        <v>948.10602293969532</v>
      </c>
      <c r="K70" s="103">
        <f t="shared" ref="K70" si="31">K66/K68</f>
        <v>1242.0494699646638</v>
      </c>
      <c r="L70" s="104">
        <f>L66/L68</f>
        <v>1287.4028856825744</v>
      </c>
      <c r="M70" s="104">
        <f t="shared" ref="M70:O70" si="32">M66/M68</f>
        <v>1289.9082568807335</v>
      </c>
      <c r="N70" s="104">
        <f t="shared" si="32"/>
        <v>1329.6314258001933</v>
      </c>
      <c r="O70" s="105">
        <f t="shared" si="32"/>
        <v>1383.5988753514519</v>
      </c>
      <c r="P70" s="106"/>
      <c r="Q70" s="103"/>
      <c r="R70" s="104"/>
      <c r="S70" s="104"/>
      <c r="T70" s="104"/>
      <c r="U70" s="105"/>
      <c r="V70" s="1"/>
    </row>
    <row r="71" spans="1:22" ht="12" customHeight="1">
      <c r="A71" s="108" t="s">
        <v>8</v>
      </c>
      <c r="B71" s="20"/>
      <c r="C71" s="20"/>
      <c r="D71" s="20"/>
      <c r="E71" s="20"/>
      <c r="F71" s="109"/>
      <c r="G71" s="110">
        <f t="shared" ref="G71" si="33">G70/F70-1</f>
        <v>-6.0397333323227165E-2</v>
      </c>
      <c r="H71" s="110">
        <f t="shared" ref="H71" si="34">H70/G70-1</f>
        <v>-3.9145517910395888E-2</v>
      </c>
      <c r="I71" s="110">
        <f t="shared" ref="I71" si="35">I70/H70-1</f>
        <v>-0.12585288060985245</v>
      </c>
      <c r="J71" s="491">
        <f t="shared" ref="J71" si="36">J70/I70-1</f>
        <v>-1.2999859542044967E-2</v>
      </c>
      <c r="K71" s="109">
        <f>K70/J70-1</f>
        <v>0.3100322536856881</v>
      </c>
      <c r="L71" s="110">
        <f t="shared" ref="L71" si="37">L70/K70-1</f>
        <v>3.6514983351831232E-2</v>
      </c>
      <c r="M71" s="110">
        <f t="shared" ref="M71" si="38">M70/L70-1</f>
        <v>1.9460661662495937E-3</v>
      </c>
      <c r="N71" s="110">
        <f t="shared" ref="N71" si="39">N70/M70-1</f>
        <v>3.0795344325897034E-2</v>
      </c>
      <c r="O71" s="111">
        <f t="shared" ref="O71" si="40">O70/N70-1</f>
        <v>4.058827770167972E-2</v>
      </c>
      <c r="P71" s="47"/>
      <c r="Q71" s="109"/>
      <c r="R71" s="110"/>
      <c r="S71" s="110"/>
      <c r="T71" s="110"/>
      <c r="U71" s="111"/>
    </row>
    <row r="72" spans="1:22" s="271" customFormat="1" ht="12" customHeight="1">
      <c r="A72" s="113"/>
      <c r="B72" s="113"/>
      <c r="C72" s="113"/>
      <c r="D72" s="113"/>
      <c r="E72" s="113"/>
      <c r="F72" s="316"/>
      <c r="G72" s="316"/>
      <c r="H72" s="316"/>
      <c r="I72" s="316"/>
      <c r="J72" s="399"/>
      <c r="K72" s="316"/>
      <c r="L72" s="316"/>
      <c r="M72" s="316"/>
      <c r="N72" s="316"/>
      <c r="O72" s="316"/>
      <c r="P72" s="47"/>
      <c r="Q72" s="85"/>
      <c r="R72" s="85"/>
      <c r="S72" s="85"/>
      <c r="T72" s="85"/>
      <c r="U72" s="85"/>
      <c r="V72" s="1"/>
    </row>
    <row r="73" spans="1:22" s="271" customFormat="1" ht="12" customHeight="1">
      <c r="A73" s="114" t="s">
        <v>416</v>
      </c>
      <c r="B73" s="14"/>
      <c r="C73" s="14"/>
      <c r="D73" s="14"/>
      <c r="E73" s="14"/>
      <c r="F73" s="14"/>
      <c r="G73" s="14"/>
      <c r="H73" s="14"/>
      <c r="I73" s="14"/>
      <c r="J73" s="114"/>
      <c r="K73" s="14"/>
      <c r="L73" s="14"/>
      <c r="M73" s="14"/>
      <c r="N73" s="14"/>
      <c r="O73" s="14"/>
      <c r="P73" s="14"/>
      <c r="Q73" s="1"/>
      <c r="R73" s="1"/>
      <c r="S73" s="1"/>
      <c r="T73" s="1"/>
      <c r="U73" s="1"/>
      <c r="V73" s="1"/>
    </row>
    <row r="74" spans="1:22" ht="12" customHeight="1">
      <c r="A74" s="133" t="s">
        <v>417</v>
      </c>
      <c r="B74" s="134"/>
      <c r="C74" s="134"/>
      <c r="D74" s="134"/>
      <c r="E74" s="134"/>
      <c r="F74" s="134"/>
      <c r="G74" s="134"/>
      <c r="H74" s="134"/>
      <c r="I74" s="134"/>
      <c r="J74" s="400"/>
      <c r="K74" s="115"/>
      <c r="L74" s="115"/>
      <c r="M74" s="83"/>
      <c r="N74" s="283"/>
      <c r="O74" s="173"/>
      <c r="P74" s="272"/>
      <c r="Q74" s="271"/>
      <c r="R74" s="271"/>
      <c r="S74" s="271"/>
      <c r="T74" s="271"/>
      <c r="U74" s="271"/>
    </row>
    <row r="75" spans="1:22" ht="12" customHeight="1">
      <c r="A75" s="133" t="s">
        <v>418</v>
      </c>
      <c r="B75" s="135"/>
      <c r="C75" s="135"/>
      <c r="D75" s="135"/>
      <c r="E75" s="135"/>
      <c r="F75" s="135"/>
      <c r="G75" s="135"/>
      <c r="H75" s="135"/>
      <c r="I75" s="135"/>
      <c r="J75" s="401"/>
      <c r="K75" s="115"/>
      <c r="L75" s="136"/>
      <c r="M75" s="136"/>
      <c r="N75" s="284"/>
      <c r="O75" s="115"/>
      <c r="P75" s="115"/>
    </row>
    <row r="76" spans="1:22" ht="12" customHeight="1">
      <c r="A76" s="133" t="s">
        <v>419</v>
      </c>
      <c r="B76" s="116"/>
      <c r="C76" s="116"/>
      <c r="D76" s="116"/>
      <c r="E76" s="116"/>
      <c r="F76" s="116"/>
      <c r="G76" s="116"/>
      <c r="H76" s="116"/>
      <c r="I76" s="116"/>
      <c r="J76" s="402"/>
      <c r="K76" s="117"/>
      <c r="L76" s="117"/>
      <c r="M76" s="117"/>
      <c r="N76" s="172"/>
      <c r="O76" s="136"/>
      <c r="P76" s="285"/>
      <c r="Q76" s="285"/>
    </row>
    <row r="77" spans="1:22" ht="12" customHeight="1">
      <c r="A77" s="133"/>
      <c r="B77" s="14"/>
      <c r="C77" s="14"/>
      <c r="D77" s="14"/>
      <c r="E77" s="14"/>
      <c r="F77" s="14"/>
      <c r="G77" s="14"/>
      <c r="H77" s="14"/>
      <c r="I77" s="14"/>
      <c r="J77" s="114"/>
      <c r="K77" s="117"/>
      <c r="L77" s="117"/>
      <c r="M77" s="117"/>
      <c r="N77" s="172"/>
      <c r="O77" s="136"/>
      <c r="P77" s="136"/>
    </row>
  </sheetData>
  <mergeCells count="4">
    <mergeCell ref="K7:O7"/>
    <mergeCell ref="Q7:U7"/>
    <mergeCell ref="A1:O1"/>
    <mergeCell ref="F7:J7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48"/>
  <sheetViews>
    <sheetView showGridLines="0" topLeftCell="A16" zoomScaleNormal="100" workbookViewId="0">
      <selection activeCell="L50" sqref="L50"/>
    </sheetView>
  </sheetViews>
  <sheetFormatPr defaultColWidth="12.5703125" defaultRowHeight="12"/>
  <cols>
    <col min="1" max="1" width="33.42578125" style="7" customWidth="1"/>
    <col min="2" max="2" width="0.42578125" style="7" customWidth="1"/>
    <col min="3" max="5" width="8" style="7" hidden="1" customWidth="1"/>
    <col min="6" max="9" width="8.28515625" style="7" customWidth="1"/>
    <col min="10" max="10" width="8.28515625" style="403" customWidth="1"/>
    <col min="11" max="15" width="8.28515625" style="6" customWidth="1"/>
    <col min="16" max="16" width="0.7109375" style="6" customWidth="1"/>
    <col min="17" max="17" width="9" style="1" hidden="1" customWidth="1"/>
    <col min="18" max="18" width="9.5703125" style="1" hidden="1" customWidth="1"/>
    <col min="19" max="21" width="9" style="1" hidden="1" customWidth="1"/>
    <col min="22" max="31" width="12.28515625" style="1" customWidth="1"/>
    <col min="32" max="16384" width="12.5703125" style="1"/>
  </cols>
  <sheetData>
    <row r="1" spans="1:31" ht="12" customHeight="1">
      <c r="A1" s="1298" t="s">
        <v>0</v>
      </c>
      <c r="B1" s="1298"/>
      <c r="C1" s="1298"/>
      <c r="D1" s="1298"/>
      <c r="E1" s="1298"/>
      <c r="F1" s="1298"/>
      <c r="G1" s="1298"/>
      <c r="H1" s="1298"/>
      <c r="I1" s="1298"/>
      <c r="J1" s="1298"/>
      <c r="K1" s="1298"/>
      <c r="L1" s="1298"/>
      <c r="M1" s="1298"/>
      <c r="N1" s="1298"/>
      <c r="O1" s="1298"/>
      <c r="P1" s="174"/>
      <c r="Q1" s="174"/>
      <c r="R1" s="174"/>
      <c r="S1" s="174"/>
      <c r="T1" s="174"/>
      <c r="U1" s="174"/>
    </row>
    <row r="2" spans="1:31" ht="12" customHeight="1">
      <c r="A2" s="2"/>
      <c r="B2" s="2"/>
      <c r="C2" s="2"/>
      <c r="D2" s="2"/>
      <c r="E2" s="2"/>
      <c r="F2" s="2"/>
      <c r="G2" s="2"/>
      <c r="H2" s="2"/>
      <c r="I2" s="2"/>
      <c r="J2" s="382"/>
    </row>
    <row r="3" spans="1:31" ht="12" customHeight="1">
      <c r="A3" s="8" t="str">
        <f>Header!B3</f>
        <v>Hungary - TCZ</v>
      </c>
      <c r="B3" s="9"/>
      <c r="C3" s="9"/>
      <c r="D3" s="9"/>
      <c r="E3" s="9"/>
      <c r="F3" s="9"/>
      <c r="G3" s="9"/>
      <c r="H3" s="9"/>
      <c r="I3" s="9"/>
      <c r="J3" s="383"/>
      <c r="K3" s="5"/>
      <c r="L3" s="5"/>
      <c r="M3" s="5"/>
      <c r="N3" s="5"/>
      <c r="O3" s="5"/>
      <c r="P3" s="5"/>
      <c r="Q3" s="270"/>
      <c r="R3" s="270"/>
      <c r="S3" s="270"/>
      <c r="T3" s="270"/>
      <c r="U3" s="270"/>
    </row>
    <row r="4" spans="1:31" ht="12" customHeight="1">
      <c r="A4" s="10" t="s">
        <v>445</v>
      </c>
      <c r="B4" s="9"/>
      <c r="C4" s="9"/>
      <c r="D4" s="9"/>
      <c r="E4" s="9"/>
      <c r="F4" s="9"/>
      <c r="G4" s="9"/>
      <c r="H4" s="9"/>
      <c r="I4" s="9"/>
      <c r="J4" s="383"/>
      <c r="K4" s="5"/>
      <c r="L4" s="5"/>
      <c r="M4" s="5"/>
      <c r="N4" s="5"/>
      <c r="O4" s="5"/>
      <c r="P4" s="5"/>
    </row>
    <row r="5" spans="1:31" ht="12" customHeight="1">
      <c r="A5" s="11" t="s">
        <v>443</v>
      </c>
      <c r="B5" s="9"/>
      <c r="C5" s="9"/>
      <c r="D5" s="9"/>
      <c r="E5" s="9"/>
      <c r="F5" s="9"/>
      <c r="G5" s="9"/>
      <c r="H5" s="9"/>
      <c r="I5" s="5"/>
      <c r="J5" s="384"/>
      <c r="K5" s="5"/>
      <c r="L5" s="5"/>
      <c r="M5" s="5"/>
      <c r="N5" s="5"/>
      <c r="O5" s="5"/>
      <c r="P5" s="5"/>
    </row>
    <row r="6" spans="1:31" ht="12" customHeight="1">
      <c r="A6" s="2"/>
      <c r="B6" s="2"/>
      <c r="C6" s="2"/>
      <c r="D6" s="2"/>
      <c r="E6" s="2"/>
      <c r="F6" s="2"/>
      <c r="G6" s="2"/>
      <c r="H6" s="2"/>
      <c r="I6" s="2"/>
      <c r="J6" s="382"/>
    </row>
    <row r="7" spans="1:31" s="12" customFormat="1" ht="12" customHeight="1">
      <c r="F7" s="1292" t="s">
        <v>154</v>
      </c>
      <c r="G7" s="1293"/>
      <c r="H7" s="1293"/>
      <c r="I7" s="1293"/>
      <c r="J7" s="1294"/>
      <c r="K7" s="1282" t="s">
        <v>155</v>
      </c>
      <c r="L7" s="1283"/>
      <c r="M7" s="1283"/>
      <c r="N7" s="1283"/>
      <c r="O7" s="1284"/>
      <c r="P7" s="13"/>
      <c r="Q7" s="1295" t="s">
        <v>52</v>
      </c>
      <c r="R7" s="1296"/>
      <c r="S7" s="1296"/>
      <c r="T7" s="1296"/>
      <c r="U7" s="1297"/>
    </row>
    <row r="8" spans="1:31" ht="12" customHeight="1">
      <c r="A8" s="1"/>
      <c r="B8" s="1"/>
      <c r="C8" s="1"/>
      <c r="D8" s="1"/>
      <c r="E8" s="1"/>
      <c r="F8" s="325"/>
      <c r="G8" s="326"/>
      <c r="H8" s="326"/>
      <c r="I8" s="326"/>
      <c r="J8" s="358"/>
      <c r="K8" s="325"/>
      <c r="L8" s="326"/>
      <c r="M8" s="326"/>
      <c r="N8" s="326"/>
      <c r="O8" s="326"/>
      <c r="P8" s="14"/>
    </row>
    <row r="9" spans="1:31" s="19" customFormat="1" ht="12" customHeight="1">
      <c r="A9" s="15" t="s">
        <v>1</v>
      </c>
      <c r="B9" s="2"/>
      <c r="C9" s="2"/>
      <c r="D9" s="2"/>
      <c r="E9" s="2"/>
      <c r="F9" s="330">
        <v>2015</v>
      </c>
      <c r="G9" s="329">
        <v>2016</v>
      </c>
      <c r="H9" s="329">
        <v>2017</v>
      </c>
      <c r="I9" s="329">
        <v>2018</v>
      </c>
      <c r="J9" s="359">
        <v>2019</v>
      </c>
      <c r="K9" s="330">
        <v>2020</v>
      </c>
      <c r="L9" s="329">
        <v>2021</v>
      </c>
      <c r="M9" s="329">
        <v>2022</v>
      </c>
      <c r="N9" s="329">
        <v>2023</v>
      </c>
      <c r="O9" s="328">
        <v>2024</v>
      </c>
      <c r="P9" s="18"/>
      <c r="Q9" s="16">
        <v>2020</v>
      </c>
      <c r="R9" s="3">
        <v>2021</v>
      </c>
      <c r="S9" s="3">
        <v>2022</v>
      </c>
      <c r="T9" s="3">
        <v>2023</v>
      </c>
      <c r="U9" s="17">
        <v>2024</v>
      </c>
    </row>
    <row r="10" spans="1:31" ht="12" customHeight="1">
      <c r="A10" s="2"/>
      <c r="B10" s="2"/>
      <c r="C10" s="2"/>
      <c r="D10" s="2"/>
      <c r="E10" s="2"/>
      <c r="F10" s="2"/>
      <c r="G10" s="2"/>
      <c r="H10" s="2"/>
      <c r="I10" s="2"/>
      <c r="J10" s="382"/>
      <c r="K10" s="7"/>
      <c r="L10" s="7"/>
      <c r="M10" s="7"/>
      <c r="Q10" s="7"/>
      <c r="R10" s="7"/>
      <c r="S10" s="7"/>
      <c r="T10" s="7"/>
      <c r="U10" s="7"/>
    </row>
    <row r="11" spans="1:31" ht="15.6" customHeight="1">
      <c r="A11" s="20" t="s">
        <v>2</v>
      </c>
      <c r="B11" s="20"/>
      <c r="C11" s="20"/>
      <c r="D11" s="20"/>
      <c r="E11" s="20"/>
      <c r="F11" s="20"/>
      <c r="G11" s="20"/>
      <c r="H11" s="20"/>
      <c r="I11" s="20"/>
      <c r="J11" s="385"/>
      <c r="K11" s="22"/>
      <c r="L11" s="22"/>
      <c r="M11" s="22"/>
      <c r="N11" s="22"/>
      <c r="O11" s="23"/>
      <c r="P11" s="23"/>
      <c r="Q11" s="22"/>
      <c r="R11" s="22"/>
      <c r="S11" s="24"/>
      <c r="T11" s="24"/>
      <c r="U11" s="24"/>
    </row>
    <row r="12" spans="1:31" ht="12" customHeight="1">
      <c r="A12" s="138" t="s">
        <v>3</v>
      </c>
      <c r="B12" s="2"/>
      <c r="C12" s="2"/>
      <c r="D12" s="2"/>
      <c r="E12" s="2"/>
      <c r="F12" s="444">
        <f>'T1'!F12</f>
        <v>2884137.7917007594</v>
      </c>
      <c r="G12" s="445">
        <f>'T1'!G12</f>
        <v>2942638.1402974557</v>
      </c>
      <c r="H12" s="445">
        <f>'T1'!H12</f>
        <v>2966092.7987128142</v>
      </c>
      <c r="I12" s="445">
        <f>'T1'!I12</f>
        <v>3640861.2794184</v>
      </c>
      <c r="J12" s="1200">
        <f>'T1'!J12</f>
        <v>3703028.4602000001</v>
      </c>
      <c r="K12" s="444">
        <f>'T1'!K12</f>
        <v>4881049.21</v>
      </c>
      <c r="L12" s="445">
        <f>'T1'!L12</f>
        <v>5276857.1140000001</v>
      </c>
      <c r="M12" s="445">
        <f>'T1'!M12</f>
        <v>6102886.1220000004</v>
      </c>
      <c r="N12" s="445">
        <f>'T1'!N12</f>
        <v>6472029.835</v>
      </c>
      <c r="O12" s="1201">
        <f>'T1'!O12</f>
        <v>6744665.6169999996</v>
      </c>
      <c r="P12" s="446"/>
      <c r="Q12" s="447"/>
      <c r="R12" s="448"/>
      <c r="S12" s="449"/>
      <c r="T12" s="449"/>
      <c r="U12" s="450"/>
    </row>
    <row r="13" spans="1:31" ht="12" customHeight="1">
      <c r="A13" s="25" t="s">
        <v>42</v>
      </c>
      <c r="B13" s="20"/>
      <c r="C13" s="20"/>
      <c r="D13" s="20"/>
      <c r="E13" s="20"/>
      <c r="F13" s="492"/>
      <c r="G13" s="493"/>
      <c r="H13" s="493"/>
      <c r="I13" s="493"/>
      <c r="J13" s="494"/>
      <c r="K13" s="451">
        <f>'T1'!K13</f>
        <v>1164158.4669137762</v>
      </c>
      <c r="L13" s="452">
        <f>'T1'!L13</f>
        <v>1226258.3190528587</v>
      </c>
      <c r="M13" s="452">
        <f>'T1'!M13</f>
        <v>1354243.8659661571</v>
      </c>
      <c r="N13" s="452">
        <f>'T1'!N13</f>
        <v>1527833.8836637831</v>
      </c>
      <c r="O13" s="1202">
        <f>'T1'!O13</f>
        <v>1542391.0164195185</v>
      </c>
      <c r="P13" s="446"/>
      <c r="Q13" s="453"/>
      <c r="R13" s="454"/>
      <c r="S13" s="455"/>
      <c r="T13" s="455"/>
      <c r="U13" s="456"/>
    </row>
    <row r="14" spans="1:31" ht="12" customHeight="1">
      <c r="A14" s="25" t="s">
        <v>29</v>
      </c>
      <c r="B14" s="2"/>
      <c r="C14" s="2"/>
      <c r="D14" s="2"/>
      <c r="E14" s="2"/>
      <c r="F14" s="457">
        <f>'T1'!F14</f>
        <v>952822.98163899896</v>
      </c>
      <c r="G14" s="458">
        <f>'T1'!G14</f>
        <v>1215082.6776074506</v>
      </c>
      <c r="H14" s="458">
        <f>'T1'!H14</f>
        <v>1378275.6564699449</v>
      </c>
      <c r="I14" s="458">
        <f>'T1'!I14</f>
        <v>1348498.4247999999</v>
      </c>
      <c r="J14" s="1203">
        <f>'T1'!J14</f>
        <v>1543692.1878</v>
      </c>
      <c r="K14" s="457">
        <f>'T1'!K14</f>
        <v>1938222.9556985742</v>
      </c>
      <c r="L14" s="458">
        <f>'T1'!L14</f>
        <v>2181539.4176546549</v>
      </c>
      <c r="M14" s="458">
        <f>'T1'!M14</f>
        <v>2377417.1202385011</v>
      </c>
      <c r="N14" s="458">
        <f>'T1'!N14</f>
        <v>2521487.0409207926</v>
      </c>
      <c r="O14" s="1204">
        <f>'T1'!O14</f>
        <v>2423229.7126896139</v>
      </c>
      <c r="P14" s="51"/>
      <c r="Q14" s="453"/>
      <c r="R14" s="454"/>
      <c r="S14" s="455"/>
      <c r="T14" s="455"/>
      <c r="U14" s="456"/>
      <c r="AE14" s="436"/>
    </row>
    <row r="15" spans="1:31" ht="12" customHeight="1">
      <c r="A15" s="25" t="s">
        <v>4</v>
      </c>
      <c r="B15" s="20"/>
      <c r="C15" s="20"/>
      <c r="D15" s="20"/>
      <c r="E15" s="20"/>
      <c r="F15" s="457">
        <f>'T1'!F15</f>
        <v>357952.10015763063</v>
      </c>
      <c r="G15" s="458">
        <f>'T1'!G15</f>
        <v>577762.68120155798</v>
      </c>
      <c r="H15" s="458">
        <f>'T1'!H15</f>
        <v>691067.20278666157</v>
      </c>
      <c r="I15" s="458">
        <f>'T1'!I15</f>
        <v>769014.73699999996</v>
      </c>
      <c r="J15" s="1203">
        <f>'T1'!J15</f>
        <v>912979.96600000001</v>
      </c>
      <c r="K15" s="457">
        <f>'T1'!K15</f>
        <v>806267.38209073083</v>
      </c>
      <c r="L15" s="458">
        <f>'T1'!L15</f>
        <v>1146654.0308925475</v>
      </c>
      <c r="M15" s="458">
        <f>'T1'!M15</f>
        <v>1568662.5679745115</v>
      </c>
      <c r="N15" s="458">
        <f>'T1'!N15</f>
        <v>1913144.7937551374</v>
      </c>
      <c r="O15" s="1204">
        <f>'T1'!O15</f>
        <v>2057352.9343944273</v>
      </c>
      <c r="P15" s="51"/>
      <c r="Q15" s="453"/>
      <c r="R15" s="454"/>
      <c r="S15" s="455"/>
      <c r="T15" s="455"/>
      <c r="U15" s="456"/>
      <c r="AE15" s="436"/>
    </row>
    <row r="16" spans="1:31" ht="12" customHeight="1">
      <c r="A16" s="25" t="s">
        <v>5</v>
      </c>
      <c r="B16" s="2"/>
      <c r="C16" s="2"/>
      <c r="D16" s="2"/>
      <c r="E16" s="2"/>
      <c r="F16" s="457">
        <f>'T1'!F16</f>
        <v>115383.55790148611</v>
      </c>
      <c r="G16" s="458">
        <f>'T1'!G16</f>
        <v>159716.21787902628</v>
      </c>
      <c r="H16" s="458">
        <f>'T1'!H16</f>
        <v>141768.02799999999</v>
      </c>
      <c r="I16" s="458">
        <f>'T1'!I16</f>
        <v>247189.28489273568</v>
      </c>
      <c r="J16" s="1203">
        <f>'T1'!J16</f>
        <v>231315.947688927</v>
      </c>
      <c r="K16" s="457">
        <f>'T1'!K16</f>
        <v>442148.34388533159</v>
      </c>
      <c r="L16" s="458">
        <f>'T1'!L16</f>
        <v>725799.84528918692</v>
      </c>
      <c r="M16" s="458">
        <f>'T1'!M16</f>
        <v>1028915.2410254345</v>
      </c>
      <c r="N16" s="458">
        <f>'T1'!N16</f>
        <v>1412467.9007474435</v>
      </c>
      <c r="O16" s="1204">
        <f>'T1'!O16</f>
        <v>1380090.7503554798</v>
      </c>
      <c r="P16" s="51"/>
      <c r="Q16" s="453"/>
      <c r="R16" s="454"/>
      <c r="S16" s="455"/>
      <c r="T16" s="455"/>
      <c r="U16" s="456"/>
      <c r="AE16" s="436"/>
    </row>
    <row r="17" spans="1:31" ht="12" customHeight="1">
      <c r="A17" s="25" t="s">
        <v>6</v>
      </c>
      <c r="B17" s="20"/>
      <c r="C17" s="20"/>
      <c r="D17" s="20"/>
      <c r="E17" s="20"/>
      <c r="F17" s="457">
        <f>'T1'!F17</f>
        <v>0</v>
      </c>
      <c r="G17" s="458">
        <f>'T1'!G17</f>
        <v>0</v>
      </c>
      <c r="H17" s="458">
        <f>'T1'!H17</f>
        <v>0</v>
      </c>
      <c r="I17" s="458">
        <f>'T1'!I17</f>
        <v>0</v>
      </c>
      <c r="J17" s="1203">
        <f>'T1'!J17</f>
        <v>0</v>
      </c>
      <c r="K17" s="457">
        <f>'T1'!K17</f>
        <v>0</v>
      </c>
      <c r="L17" s="458">
        <f>'T1'!L17</f>
        <v>0</v>
      </c>
      <c r="M17" s="458">
        <f>'T1'!M17</f>
        <v>0</v>
      </c>
      <c r="N17" s="458">
        <f>'T1'!N17</f>
        <v>0</v>
      </c>
      <c r="O17" s="1204">
        <f>'T1'!O17</f>
        <v>0</v>
      </c>
      <c r="P17" s="51"/>
      <c r="Q17" s="453"/>
      <c r="R17" s="454"/>
      <c r="S17" s="455"/>
      <c r="T17" s="455"/>
      <c r="U17" s="456"/>
      <c r="AE17" s="436"/>
    </row>
    <row r="18" spans="1:31" s="149" customFormat="1" ht="12" customHeight="1">
      <c r="A18" s="144" t="s">
        <v>7</v>
      </c>
      <c r="B18" s="2"/>
      <c r="C18" s="2"/>
      <c r="D18" s="2"/>
      <c r="E18" s="2"/>
      <c r="F18" s="408">
        <f>'T1'!F18</f>
        <v>4310296.4313988751</v>
      </c>
      <c r="G18" s="409">
        <f>'T1'!G18</f>
        <v>4895199.7169854911</v>
      </c>
      <c r="H18" s="409">
        <f>'T1'!H18</f>
        <v>5177203.6859694216</v>
      </c>
      <c r="I18" s="409">
        <f>'T1'!I18</f>
        <v>6005563.7261111354</v>
      </c>
      <c r="J18" s="410">
        <f>'T1'!J18</f>
        <v>6391016.561688927</v>
      </c>
      <c r="K18" s="408">
        <f>'T1'!K18</f>
        <v>8067687.8916746359</v>
      </c>
      <c r="L18" s="409">
        <f>'T1'!L18</f>
        <v>9330850.4078363888</v>
      </c>
      <c r="M18" s="409">
        <f>'T1'!M18</f>
        <v>11077881.051238447</v>
      </c>
      <c r="N18" s="409">
        <f>'T1'!N18</f>
        <v>12319129.570423374</v>
      </c>
      <c r="O18" s="412">
        <f>'T1'!O18</f>
        <v>12605339.014439519</v>
      </c>
      <c r="P18" s="459"/>
      <c r="Q18" s="460"/>
      <c r="R18" s="461"/>
      <c r="S18" s="428"/>
      <c r="T18" s="428"/>
      <c r="U18" s="462"/>
      <c r="V18" s="1"/>
      <c r="W18" s="1"/>
      <c r="AE18" s="270"/>
    </row>
    <row r="19" spans="1:31" ht="12" customHeight="1">
      <c r="A19" s="139" t="s">
        <v>8</v>
      </c>
      <c r="B19" s="20"/>
      <c r="C19" s="20"/>
      <c r="D19" s="20"/>
      <c r="E19" s="20"/>
      <c r="F19" s="463"/>
      <c r="G19" s="464">
        <f t="shared" ref="G19:O19" si="0">+G18/F18-1</f>
        <v>0.13569908587395929</v>
      </c>
      <c r="H19" s="464">
        <f t="shared" si="0"/>
        <v>5.7608266319640888E-2</v>
      </c>
      <c r="I19" s="464">
        <f t="shared" si="0"/>
        <v>0.16000143907542719</v>
      </c>
      <c r="J19" s="479">
        <f t="shared" si="0"/>
        <v>6.4182623506584546E-2</v>
      </c>
      <c r="K19" s="463">
        <f t="shared" si="0"/>
        <v>0.26234814349199898</v>
      </c>
      <c r="L19" s="464">
        <f t="shared" si="0"/>
        <v>0.15657057302195088</v>
      </c>
      <c r="M19" s="464">
        <f t="shared" si="0"/>
        <v>0.18723166346497622</v>
      </c>
      <c r="N19" s="464">
        <f t="shared" si="0"/>
        <v>0.11204746769204221</v>
      </c>
      <c r="O19" s="465">
        <f t="shared" si="0"/>
        <v>2.3232927487287558E-2</v>
      </c>
      <c r="P19" s="466"/>
      <c r="Q19" s="467"/>
      <c r="R19" s="468"/>
      <c r="S19" s="468"/>
      <c r="T19" s="468"/>
      <c r="U19" s="469"/>
      <c r="AE19" s="270"/>
    </row>
    <row r="20" spans="1:31" ht="12" customHeight="1">
      <c r="A20" s="37"/>
      <c r="B20" s="2"/>
      <c r="C20" s="2"/>
      <c r="D20" s="2"/>
      <c r="E20" s="2"/>
      <c r="F20" s="314"/>
      <c r="G20" s="314"/>
      <c r="H20" s="314"/>
      <c r="I20" s="194"/>
      <c r="J20" s="480"/>
      <c r="K20" s="195"/>
      <c r="L20" s="195"/>
      <c r="M20" s="195"/>
      <c r="N20" s="195"/>
      <c r="O20" s="195"/>
      <c r="P20" s="37"/>
      <c r="Q20" s="37"/>
      <c r="R20" s="40"/>
      <c r="S20" s="40"/>
      <c r="T20" s="40"/>
      <c r="U20" s="40"/>
      <c r="AE20" s="270"/>
    </row>
    <row r="21" spans="1:31" ht="15.6" customHeight="1">
      <c r="A21" s="20" t="s">
        <v>9</v>
      </c>
      <c r="B21" s="20"/>
      <c r="C21" s="20"/>
      <c r="D21" s="20"/>
      <c r="E21" s="20"/>
      <c r="F21" s="315"/>
      <c r="G21" s="315"/>
      <c r="H21" s="315"/>
      <c r="I21" s="196"/>
      <c r="J21" s="481"/>
      <c r="K21" s="197"/>
      <c r="L21" s="197"/>
      <c r="M21" s="197"/>
      <c r="N21" s="197"/>
      <c r="O21" s="198"/>
      <c r="P21" s="20"/>
      <c r="Q21" s="20"/>
      <c r="R21" s="22"/>
      <c r="S21" s="24"/>
      <c r="T21" s="24"/>
      <c r="U21" s="24"/>
      <c r="AE21" s="270"/>
    </row>
    <row r="22" spans="1:31" ht="12" customHeight="1">
      <c r="A22" s="138" t="s">
        <v>10</v>
      </c>
      <c r="B22" s="2"/>
      <c r="C22" s="2"/>
      <c r="D22" s="2"/>
      <c r="E22" s="2"/>
      <c r="F22" s="470">
        <f>'T1'!F22</f>
        <v>3683453.4986365661</v>
      </c>
      <c r="G22" s="471">
        <f>'T1'!G22</f>
        <v>4351563.6991118947</v>
      </c>
      <c r="H22" s="471">
        <f>'T1'!H22</f>
        <v>4560380.8744852804</v>
      </c>
      <c r="I22" s="471">
        <f>'T1'!I22</f>
        <v>5542598.6267315131</v>
      </c>
      <c r="J22" s="1205">
        <f>'T1'!J22</f>
        <v>5906891.8591173356</v>
      </c>
      <c r="K22" s="470">
        <f>'T1'!K22</f>
        <v>7292947.5249878876</v>
      </c>
      <c r="L22" s="471">
        <f>'T1'!L22</f>
        <v>8462553.4901555795</v>
      </c>
      <c r="M22" s="471">
        <f>'T1'!M22</f>
        <v>10082457.444617942</v>
      </c>
      <c r="N22" s="471">
        <f>'T1'!N22</f>
        <v>11228952.968239475</v>
      </c>
      <c r="O22" s="1206">
        <f>'T1'!O22</f>
        <v>11487033.433658205</v>
      </c>
      <c r="P22" s="51"/>
      <c r="Q22" s="472"/>
      <c r="R22" s="449"/>
      <c r="S22" s="449"/>
      <c r="T22" s="473"/>
      <c r="U22" s="474"/>
      <c r="AE22" s="270"/>
    </row>
    <row r="23" spans="1:31" ht="12" customHeight="1">
      <c r="A23" s="25" t="s">
        <v>30</v>
      </c>
      <c r="B23" s="20"/>
      <c r="C23" s="20"/>
      <c r="D23" s="20"/>
      <c r="E23" s="20"/>
      <c r="F23" s="451">
        <f>'T1'!F23</f>
        <v>105143.54219373935</v>
      </c>
      <c r="G23" s="452">
        <f>'T1'!G23</f>
        <v>116921.16803990344</v>
      </c>
      <c r="H23" s="452">
        <f>'T1'!H23</f>
        <v>73388.719809098227</v>
      </c>
      <c r="I23" s="452">
        <f>'T1'!I23</f>
        <v>65188.247239142373</v>
      </c>
      <c r="J23" s="1207">
        <f>'T1'!J23</f>
        <v>67806.276088355764</v>
      </c>
      <c r="K23" s="451">
        <f>'T1'!K23</f>
        <v>93821.928467305101</v>
      </c>
      <c r="L23" s="452">
        <f>'T1'!L23</f>
        <v>108849.40389079976</v>
      </c>
      <c r="M23" s="452">
        <f>'T1'!M23</f>
        <v>129672.43396551762</v>
      </c>
      <c r="N23" s="452">
        <f>'T1'!N23</f>
        <v>144392.62903418197</v>
      </c>
      <c r="O23" s="1202">
        <f>'T1'!O23</f>
        <v>147676.98478821293</v>
      </c>
      <c r="P23" s="51"/>
      <c r="Q23" s="475"/>
      <c r="R23" s="455"/>
      <c r="S23" s="455"/>
      <c r="T23" s="476"/>
      <c r="U23" s="477"/>
      <c r="AE23" s="270"/>
    </row>
    <row r="24" spans="1:31" ht="12" customHeight="1">
      <c r="A24" s="25" t="s">
        <v>31</v>
      </c>
      <c r="B24" s="2"/>
      <c r="C24" s="2"/>
      <c r="D24" s="2"/>
      <c r="E24" s="2"/>
      <c r="F24" s="451">
        <f>'T1'!F24</f>
        <v>27908.587597852493</v>
      </c>
      <c r="G24" s="452">
        <f>'T1'!G24</f>
        <v>25475.387025939508</v>
      </c>
      <c r="H24" s="452">
        <f>'T1'!H24</f>
        <v>30471.105899179151</v>
      </c>
      <c r="I24" s="452">
        <f>'T1'!I24</f>
        <v>8985.0662448143776</v>
      </c>
      <c r="J24" s="1207">
        <f>'T1'!J24</f>
        <v>10108.31456783676</v>
      </c>
      <c r="K24" s="451">
        <f>'T1'!K24</f>
        <v>50588.923156137214</v>
      </c>
      <c r="L24" s="452">
        <f>'T1'!L24</f>
        <v>58691.760220447119</v>
      </c>
      <c r="M24" s="452">
        <f>'T1'!M24</f>
        <v>69919.568959157157</v>
      </c>
      <c r="N24" s="452">
        <f>'T1'!N24</f>
        <v>77856.719999827939</v>
      </c>
      <c r="O24" s="1202">
        <f>'T1'!O24</f>
        <v>79627.649499704814</v>
      </c>
      <c r="P24" s="51"/>
      <c r="Q24" s="475"/>
      <c r="R24" s="455"/>
      <c r="S24" s="455"/>
      <c r="T24" s="476"/>
      <c r="U24" s="477"/>
      <c r="AE24" s="270"/>
    </row>
    <row r="25" spans="1:31" ht="12" customHeight="1">
      <c r="A25" s="25" t="s">
        <v>32</v>
      </c>
      <c r="B25" s="20"/>
      <c r="C25" s="20"/>
      <c r="D25" s="20"/>
      <c r="E25" s="20"/>
      <c r="F25" s="451">
        <f>'T1'!F25</f>
        <v>195420.22944454337</v>
      </c>
      <c r="G25" s="452">
        <f>'T1'!G25</f>
        <v>174829.31695276307</v>
      </c>
      <c r="H25" s="452">
        <f>'T1'!H25</f>
        <v>193993.88837524829</v>
      </c>
      <c r="I25" s="452">
        <f>'T1'!I25</f>
        <v>136214.79241110795</v>
      </c>
      <c r="J25" s="1207">
        <f>'T1'!J25</f>
        <v>151046.59913104333</v>
      </c>
      <c r="K25" s="451">
        <f>'T1'!K25</f>
        <v>201662.49660447158</v>
      </c>
      <c r="L25" s="452">
        <f>'T1'!L25</f>
        <v>233962.8155285313</v>
      </c>
      <c r="M25" s="452">
        <f>'T1'!M25</f>
        <v>278720.20114548696</v>
      </c>
      <c r="N25" s="452">
        <f>'T1'!N25</f>
        <v>310360.04629198858</v>
      </c>
      <c r="O25" s="1202">
        <f>'T1'!O25</f>
        <v>317419.49808449729</v>
      </c>
      <c r="P25" s="51"/>
      <c r="Q25" s="475"/>
      <c r="R25" s="455"/>
      <c r="S25" s="455"/>
      <c r="T25" s="476"/>
      <c r="U25" s="477"/>
      <c r="AE25" s="270"/>
    </row>
    <row r="26" spans="1:31" ht="12" customHeight="1">
      <c r="A26" s="25" t="s">
        <v>11</v>
      </c>
      <c r="B26" s="2"/>
      <c r="C26" s="2"/>
      <c r="D26" s="2"/>
      <c r="E26" s="2"/>
      <c r="F26" s="451">
        <f>'T1'!F26</f>
        <v>0</v>
      </c>
      <c r="G26" s="452">
        <f>'T1'!G26</f>
        <v>0</v>
      </c>
      <c r="H26" s="452">
        <f>'T1'!H26</f>
        <v>0</v>
      </c>
      <c r="I26" s="452">
        <f>'T1'!I26</f>
        <v>0</v>
      </c>
      <c r="J26" s="1207">
        <f>'T1'!J26</f>
        <v>0</v>
      </c>
      <c r="K26" s="451">
        <f>'T1'!K26</f>
        <v>0</v>
      </c>
      <c r="L26" s="452">
        <f>'T1'!L26</f>
        <v>0</v>
      </c>
      <c r="M26" s="452">
        <f>'T1'!M26</f>
        <v>0</v>
      </c>
      <c r="N26" s="452">
        <f>'T1'!N26</f>
        <v>0</v>
      </c>
      <c r="O26" s="1202">
        <f>'T1'!O26</f>
        <v>0</v>
      </c>
      <c r="P26" s="51"/>
      <c r="Q26" s="475"/>
      <c r="R26" s="455"/>
      <c r="S26" s="455"/>
      <c r="T26" s="476"/>
      <c r="U26" s="477"/>
      <c r="AE26" s="270"/>
    </row>
    <row r="27" spans="1:31" ht="12" customHeight="1">
      <c r="A27" s="25" t="s">
        <v>33</v>
      </c>
      <c r="B27" s="20"/>
      <c r="C27" s="20"/>
      <c r="D27" s="20"/>
      <c r="E27" s="20"/>
      <c r="F27" s="451">
        <f>'T1'!F27</f>
        <v>42135.837534421022</v>
      </c>
      <c r="G27" s="452">
        <f>'T1'!G27</f>
        <v>49078.838001179924</v>
      </c>
      <c r="H27" s="452">
        <f>'T1'!H27</f>
        <v>32295.693640562971</v>
      </c>
      <c r="I27" s="452">
        <f>'T1'!I27</f>
        <v>7962.042209145824</v>
      </c>
      <c r="J27" s="1207">
        <f>'T1'!J27</f>
        <v>5007.0820351498423</v>
      </c>
      <c r="K27" s="451">
        <f>'T1'!K27</f>
        <v>50177.979069600042</v>
      </c>
      <c r="L27" s="452">
        <f>'T1'!L27</f>
        <v>58214.99514449147</v>
      </c>
      <c r="M27" s="452">
        <f>'T1'!M27</f>
        <v>69351.598114861612</v>
      </c>
      <c r="N27" s="452">
        <f>'T1'!N27</f>
        <v>77224.274067299164</v>
      </c>
      <c r="O27" s="1202">
        <f>'T1'!O27</f>
        <v>78980.817947553296</v>
      </c>
      <c r="P27" s="51"/>
      <c r="Q27" s="475"/>
      <c r="R27" s="455"/>
      <c r="S27" s="455"/>
      <c r="T27" s="476"/>
      <c r="U27" s="477"/>
      <c r="AE27" s="270"/>
    </row>
    <row r="28" spans="1:31" ht="12" customHeight="1">
      <c r="A28" s="25" t="s">
        <v>34</v>
      </c>
      <c r="B28" s="2"/>
      <c r="C28" s="2"/>
      <c r="D28" s="2"/>
      <c r="E28" s="2"/>
      <c r="F28" s="451">
        <f>'T1'!F28</f>
        <v>69465.848458578257</v>
      </c>
      <c r="G28" s="452">
        <f>'T1'!G28</f>
        <v>78860.105238167729</v>
      </c>
      <c r="H28" s="452">
        <f>'T1'!H28</f>
        <v>86668.384906623673</v>
      </c>
      <c r="I28" s="452">
        <f>'T1'!I28</f>
        <v>45131.77860524381</v>
      </c>
      <c r="J28" s="1207">
        <f>'T1'!J28</f>
        <v>44237.820332870484</v>
      </c>
      <c r="K28" s="451">
        <f>'T1'!K28</f>
        <v>123805.50539239733</v>
      </c>
      <c r="L28" s="452">
        <f>'T1'!L28</f>
        <v>143635.45580986209</v>
      </c>
      <c r="M28" s="452">
        <f>'T1'!M28</f>
        <v>171113.10207354886</v>
      </c>
      <c r="N28" s="452">
        <f>'T1'!N28</f>
        <v>190537.57159493316</v>
      </c>
      <c r="O28" s="1202">
        <f>'T1'!O28</f>
        <v>194871.5405365109</v>
      </c>
      <c r="P28" s="51"/>
      <c r="Q28" s="475"/>
      <c r="R28" s="455"/>
      <c r="S28" s="455"/>
      <c r="T28" s="476"/>
      <c r="U28" s="477"/>
      <c r="AE28" s="270"/>
    </row>
    <row r="29" spans="1:31" ht="12" customHeight="1">
      <c r="A29" s="25" t="s">
        <v>12</v>
      </c>
      <c r="B29" s="20"/>
      <c r="C29" s="20"/>
      <c r="D29" s="20"/>
      <c r="E29" s="20"/>
      <c r="F29" s="451">
        <f>'T1'!F29</f>
        <v>67327.749213373929</v>
      </c>
      <c r="G29" s="452">
        <f>'T1'!G29</f>
        <v>67604.890845299335</v>
      </c>
      <c r="H29" s="452">
        <f>'T1'!H29</f>
        <v>70300.540853436643</v>
      </c>
      <c r="I29" s="452">
        <f>'T1'!I29</f>
        <v>70300</v>
      </c>
      <c r="J29" s="1207">
        <f>'T1'!J29</f>
        <v>70300</v>
      </c>
      <c r="K29" s="451">
        <f>'T1'!K29</f>
        <v>105449.99999999996</v>
      </c>
      <c r="L29" s="452">
        <f>'T1'!L29</f>
        <v>115994.99999999994</v>
      </c>
      <c r="M29" s="452">
        <f>'T1'!M29</f>
        <v>126539.99999999996</v>
      </c>
      <c r="N29" s="452">
        <f>'T1'!N29</f>
        <v>137084.99999999991</v>
      </c>
      <c r="O29" s="1202">
        <f>'T1'!O29</f>
        <v>147629.99999999991</v>
      </c>
      <c r="P29" s="51"/>
      <c r="Q29" s="291"/>
      <c r="R29" s="290"/>
      <c r="S29" s="290"/>
      <c r="T29" s="495"/>
      <c r="U29" s="496"/>
      <c r="AE29" s="270"/>
    </row>
    <row r="30" spans="1:31" ht="12" customHeight="1">
      <c r="A30" s="25" t="s">
        <v>35</v>
      </c>
      <c r="B30" s="2"/>
      <c r="C30" s="2"/>
      <c r="D30" s="2"/>
      <c r="E30" s="2"/>
      <c r="F30" s="451">
        <f>'T1'!F30</f>
        <v>119441.13831980001</v>
      </c>
      <c r="G30" s="452">
        <f>'T1'!G30</f>
        <v>30866.311679999999</v>
      </c>
      <c r="H30" s="452">
        <f>'T1'!H30</f>
        <v>129704.478</v>
      </c>
      <c r="I30" s="452">
        <f>'T1'!I30</f>
        <v>129183.17267016714</v>
      </c>
      <c r="J30" s="1207">
        <f>'T1'!J30</f>
        <v>135618.61092793549</v>
      </c>
      <c r="K30" s="451">
        <f>'T1'!K30</f>
        <v>149233.53399683605</v>
      </c>
      <c r="L30" s="452">
        <f>'T1'!L30</f>
        <v>148947.48708667804</v>
      </c>
      <c r="M30" s="452">
        <f>'T1'!M30</f>
        <v>150106.70236193441</v>
      </c>
      <c r="N30" s="452">
        <f>'T1'!N30</f>
        <v>152720.36119566805</v>
      </c>
      <c r="O30" s="1202">
        <f>'T1'!O30</f>
        <v>152099.08992483458</v>
      </c>
      <c r="P30" s="51"/>
      <c r="Q30" s="291"/>
      <c r="R30" s="290"/>
      <c r="S30" s="290"/>
      <c r="T30" s="495"/>
      <c r="U30" s="496"/>
      <c r="AE30" s="270"/>
    </row>
    <row r="31" spans="1:31" s="149" customFormat="1" ht="12" customHeight="1">
      <c r="A31" s="144" t="s">
        <v>13</v>
      </c>
      <c r="B31" s="20"/>
      <c r="C31" s="20"/>
      <c r="D31" s="20"/>
      <c r="E31" s="20"/>
      <c r="F31" s="408">
        <f>'T1'!F31</f>
        <v>4310296.4313988751</v>
      </c>
      <c r="G31" s="409">
        <f>'T1'!G31</f>
        <v>4895199.7168951472</v>
      </c>
      <c r="H31" s="409">
        <f>'T1'!H31</f>
        <v>5177203.68596943</v>
      </c>
      <c r="I31" s="409">
        <f>'T1'!I31</f>
        <v>6005563.7261111345</v>
      </c>
      <c r="J31" s="410">
        <f>'T1'!J31</f>
        <v>6391016.5622005276</v>
      </c>
      <c r="K31" s="408">
        <f>'T1'!K31</f>
        <v>8067687.8916746359</v>
      </c>
      <c r="L31" s="409">
        <f>'T1'!L31</f>
        <v>9330850.4078363888</v>
      </c>
      <c r="M31" s="409">
        <f>'T1'!M31</f>
        <v>11077881.051238447</v>
      </c>
      <c r="N31" s="409">
        <f>'T1'!N31</f>
        <v>12319129.570423374</v>
      </c>
      <c r="O31" s="412">
        <f>'T1'!O31</f>
        <v>12605339.014439519</v>
      </c>
      <c r="P31" s="459"/>
      <c r="Q31" s="460"/>
      <c r="R31" s="461"/>
      <c r="S31" s="461"/>
      <c r="T31" s="428"/>
      <c r="U31" s="478"/>
      <c r="V31" s="1"/>
      <c r="AE31" s="270"/>
    </row>
    <row r="32" spans="1:31" ht="12" customHeight="1">
      <c r="A32" s="139" t="s">
        <v>8</v>
      </c>
      <c r="B32" s="2"/>
      <c r="C32" s="2"/>
      <c r="D32" s="2"/>
      <c r="E32" s="2"/>
      <c r="F32" s="463"/>
      <c r="G32" s="464">
        <f>+G31/F31-1</f>
        <v>0.13569908585299917</v>
      </c>
      <c r="H32" s="464">
        <f t="shared" ref="H32:O32" si="1">+H31/G31-1</f>
        <v>5.7608266339161274E-2</v>
      </c>
      <c r="I32" s="464">
        <f t="shared" si="1"/>
        <v>0.16000143907542519</v>
      </c>
      <c r="J32" s="479">
        <f t="shared" si="1"/>
        <v>6.4182623591772403E-2</v>
      </c>
      <c r="K32" s="463">
        <f>+K31/J31-1</f>
        <v>0.26234814339094803</v>
      </c>
      <c r="L32" s="464">
        <f t="shared" si="1"/>
        <v>0.15657057302195088</v>
      </c>
      <c r="M32" s="464">
        <f t="shared" si="1"/>
        <v>0.18723166346497622</v>
      </c>
      <c r="N32" s="464">
        <f t="shared" si="1"/>
        <v>0.11204746769204221</v>
      </c>
      <c r="O32" s="465">
        <f t="shared" si="1"/>
        <v>2.3232927487287558E-2</v>
      </c>
      <c r="P32" s="466"/>
      <c r="Q32" s="467"/>
      <c r="R32" s="468"/>
      <c r="S32" s="468"/>
      <c r="T32" s="468"/>
      <c r="U32" s="469"/>
      <c r="AE32" s="270"/>
    </row>
    <row r="33" spans="1:31" ht="12" customHeight="1">
      <c r="A33" s="37"/>
      <c r="B33" s="20"/>
      <c r="C33" s="20"/>
      <c r="D33" s="20"/>
      <c r="E33" s="20"/>
      <c r="F33" s="39"/>
      <c r="G33" s="39"/>
      <c r="H33" s="39"/>
      <c r="I33" s="199"/>
      <c r="J33" s="482"/>
      <c r="K33" s="199"/>
      <c r="L33" s="199"/>
      <c r="M33" s="199"/>
      <c r="N33" s="199"/>
      <c r="O33" s="199"/>
      <c r="P33" s="39"/>
      <c r="Q33" s="39"/>
      <c r="R33" s="39"/>
      <c r="S33" s="40"/>
      <c r="T33" s="40"/>
      <c r="U33" s="40"/>
      <c r="AE33" s="270"/>
    </row>
    <row r="34" spans="1:31" ht="15.6" customHeight="1">
      <c r="A34" s="20" t="s">
        <v>14</v>
      </c>
      <c r="B34" s="2"/>
      <c r="C34" s="2"/>
      <c r="D34" s="2"/>
      <c r="E34" s="2"/>
      <c r="F34" s="20"/>
      <c r="G34" s="20"/>
      <c r="H34" s="20"/>
      <c r="I34" s="196"/>
      <c r="J34" s="481"/>
      <c r="K34" s="197"/>
      <c r="L34" s="197"/>
      <c r="M34" s="197"/>
      <c r="N34" s="197"/>
      <c r="O34" s="198"/>
      <c r="P34" s="23"/>
      <c r="Q34" s="22"/>
      <c r="R34" s="22"/>
      <c r="S34" s="22"/>
      <c r="T34" s="22"/>
      <c r="U34" s="22"/>
      <c r="AE34" s="270"/>
    </row>
    <row r="35" spans="1:31" ht="12" customHeight="1">
      <c r="A35" s="20" t="s">
        <v>15</v>
      </c>
      <c r="B35" s="20"/>
      <c r="C35" s="20"/>
      <c r="D35" s="20"/>
      <c r="E35" s="20"/>
      <c r="F35" s="20"/>
      <c r="G35" s="20"/>
      <c r="H35" s="20"/>
      <c r="I35" s="196"/>
      <c r="J35" s="481"/>
      <c r="K35" s="197"/>
      <c r="L35" s="197"/>
      <c r="M35" s="197"/>
      <c r="N35" s="197"/>
      <c r="O35" s="197"/>
      <c r="P35" s="22"/>
      <c r="Q35" s="22"/>
      <c r="R35" s="22"/>
      <c r="S35" s="22"/>
      <c r="T35" s="22"/>
      <c r="U35" s="22"/>
      <c r="AE35" s="270"/>
    </row>
    <row r="36" spans="1:31" s="14" customFormat="1" ht="12" customHeight="1">
      <c r="A36" s="50" t="s">
        <v>22</v>
      </c>
      <c r="B36" s="2"/>
      <c r="C36" s="2"/>
      <c r="D36" s="2"/>
      <c r="E36" s="2"/>
      <c r="F36" s="470">
        <f>'T1'!F36</f>
        <v>2658878.984678091</v>
      </c>
      <c r="G36" s="471">
        <f>'T1'!G36</f>
        <v>4243751.1437834185</v>
      </c>
      <c r="H36" s="471">
        <f>'T1'!H36</f>
        <v>5766675.2633976229</v>
      </c>
      <c r="I36" s="471">
        <f>'T1'!I36</f>
        <v>5434318.2450674092</v>
      </c>
      <c r="J36" s="1205">
        <f>'T1'!J36</f>
        <v>5489456.6471907906</v>
      </c>
      <c r="K36" s="470">
        <f>'T1'!K36</f>
        <v>7719467.0784846051</v>
      </c>
      <c r="L36" s="471">
        <f>'T1'!L36</f>
        <v>11474465.391794758</v>
      </c>
      <c r="M36" s="471">
        <f>'T1'!M36</f>
        <v>13376143.69742308</v>
      </c>
      <c r="N36" s="471">
        <f>'T1'!N36</f>
        <v>17887504.239364862</v>
      </c>
      <c r="O36" s="1206">
        <f>'T1'!O36</f>
        <v>17243743.556707211</v>
      </c>
      <c r="P36" s="51"/>
      <c r="Q36" s="77"/>
      <c r="R36" s="26"/>
      <c r="S36" s="26"/>
      <c r="T36" s="52"/>
      <c r="U36" s="53"/>
      <c r="V36" s="1"/>
      <c r="AE36" s="270"/>
    </row>
    <row r="37" spans="1:31" s="14" customFormat="1" ht="12" customHeight="1">
      <c r="A37" s="54" t="s">
        <v>23</v>
      </c>
      <c r="B37" s="20"/>
      <c r="C37" s="20"/>
      <c r="D37" s="20"/>
      <c r="E37" s="20"/>
      <c r="F37" s="451">
        <f>'T1'!F37</f>
        <v>-62351.372520784498</v>
      </c>
      <c r="G37" s="452">
        <f>'T1'!G37</f>
        <v>-53068.2004617645</v>
      </c>
      <c r="H37" s="452">
        <f>'T1'!H37</f>
        <v>-44188.628029059939</v>
      </c>
      <c r="I37" s="452">
        <f>'T1'!I37</f>
        <v>-50940.396281589274</v>
      </c>
      <c r="J37" s="1207">
        <f>'T1'!J37</f>
        <v>-39551.15976354733</v>
      </c>
      <c r="K37" s="451">
        <f>'T1'!K37</f>
        <v>-26066.498850462136</v>
      </c>
      <c r="L37" s="452">
        <f>'T1'!L37</f>
        <v>-15938.766777728957</v>
      </c>
      <c r="M37" s="452">
        <f>'T1'!M37</f>
        <v>-5298.2557228124188</v>
      </c>
      <c r="N37" s="452">
        <f>'T1'!N37</f>
        <v>0</v>
      </c>
      <c r="O37" s="1202">
        <f>'T1'!O37</f>
        <v>0</v>
      </c>
      <c r="P37" s="51"/>
      <c r="Q37" s="45"/>
      <c r="R37" s="30"/>
      <c r="S37" s="43"/>
      <c r="T37" s="43"/>
      <c r="U37" s="44"/>
      <c r="V37" s="1"/>
      <c r="AE37" s="270"/>
    </row>
    <row r="38" spans="1:31" s="14" customFormat="1" ht="12" customHeight="1">
      <c r="A38" s="54" t="s">
        <v>24</v>
      </c>
      <c r="B38" s="2"/>
      <c r="C38" s="2"/>
      <c r="D38" s="2"/>
      <c r="E38" s="2"/>
      <c r="F38" s="451">
        <f>'T1'!F38</f>
        <v>-821395.95213444345</v>
      </c>
      <c r="G38" s="452">
        <f>'T1'!G38</f>
        <v>-1733510.3459018143</v>
      </c>
      <c r="H38" s="452">
        <f>'T1'!H38</f>
        <v>-3541439.6217415044</v>
      </c>
      <c r="I38" s="452">
        <f>'T1'!I38</f>
        <v>-1580465.7735129632</v>
      </c>
      <c r="J38" s="1207">
        <f>'T1'!J38</f>
        <v>-1891198.5999052895</v>
      </c>
      <c r="K38" s="451">
        <f>'T1'!K38</f>
        <v>-2207689.1170369769</v>
      </c>
      <c r="L38" s="452">
        <f>'T1'!L38</f>
        <v>-2453565.7653496983</v>
      </c>
      <c r="M38" s="452">
        <f>'T1'!M38</f>
        <v>-605147.66222837497</v>
      </c>
      <c r="N38" s="452">
        <f>'T1'!N38</f>
        <v>-363088.59733702498</v>
      </c>
      <c r="O38" s="1202">
        <f>'T1'!O38</f>
        <v>-121029.53244567499</v>
      </c>
      <c r="P38" s="51"/>
      <c r="Q38" s="45"/>
      <c r="R38" s="30"/>
      <c r="S38" s="43"/>
      <c r="T38" s="43"/>
      <c r="U38" s="44"/>
      <c r="V38" s="1"/>
      <c r="AE38" s="270"/>
    </row>
    <row r="39" spans="1:31" s="14" customFormat="1" ht="12" customHeight="1">
      <c r="A39" s="55" t="s">
        <v>25</v>
      </c>
      <c r="B39" s="20"/>
      <c r="C39" s="20"/>
      <c r="D39" s="20"/>
      <c r="E39" s="20"/>
      <c r="F39" s="497">
        <f>'T1'!F39</f>
        <v>1775131.6600228632</v>
      </c>
      <c r="G39" s="498">
        <f>'T1'!G39</f>
        <v>2457172.5974198398</v>
      </c>
      <c r="H39" s="498">
        <f>'T1'!H39</f>
        <v>2181047.0136270588</v>
      </c>
      <c r="I39" s="498">
        <f>'T1'!I39</f>
        <v>3802912.0752728572</v>
      </c>
      <c r="J39" s="499">
        <f>'T1'!J39</f>
        <v>3558706.8875219533</v>
      </c>
      <c r="K39" s="497">
        <f>'T1'!K39</f>
        <v>5485711.4625971662</v>
      </c>
      <c r="L39" s="498">
        <f>'T1'!L39</f>
        <v>9004960.859667331</v>
      </c>
      <c r="M39" s="498">
        <f>'T1'!M39</f>
        <v>12765697.779471891</v>
      </c>
      <c r="N39" s="498">
        <f>'T1'!N39</f>
        <v>17524415.642027836</v>
      </c>
      <c r="O39" s="500">
        <f>'T1'!O39</f>
        <v>17122714.024261534</v>
      </c>
      <c r="P39" s="51"/>
      <c r="Q39" s="56"/>
      <c r="R39" s="57"/>
      <c r="S39" s="59"/>
      <c r="T39" s="59"/>
      <c r="U39" s="60"/>
      <c r="V39" s="1"/>
      <c r="AE39" s="270"/>
    </row>
    <row r="40" spans="1:31" ht="12" customHeight="1">
      <c r="A40" s="20" t="s">
        <v>16</v>
      </c>
      <c r="B40" s="2"/>
      <c r="C40" s="2"/>
      <c r="D40" s="2"/>
      <c r="E40" s="2"/>
      <c r="F40" s="501"/>
      <c r="G40" s="501"/>
      <c r="H40" s="501"/>
      <c r="I40" s="502"/>
      <c r="J40" s="503"/>
      <c r="K40" s="200"/>
      <c r="L40" s="200"/>
      <c r="M40" s="200"/>
      <c r="N40" s="200"/>
      <c r="O40" s="200"/>
      <c r="P40" s="61"/>
      <c r="Q40" s="61"/>
      <c r="R40" s="61"/>
      <c r="S40" s="21"/>
      <c r="T40" s="21"/>
      <c r="U40" s="21"/>
      <c r="AE40" s="270"/>
    </row>
    <row r="41" spans="1:31" s="14" customFormat="1" ht="12" customHeight="1">
      <c r="A41" s="62" t="s">
        <v>26</v>
      </c>
      <c r="B41" s="20"/>
      <c r="C41" s="20"/>
      <c r="D41" s="20"/>
      <c r="E41" s="20"/>
      <c r="F41" s="987">
        <f>IF(F39&gt;0,F16/F39,"")</f>
        <v>6.5000000000000002E-2</v>
      </c>
      <c r="G41" s="988">
        <f t="shared" ref="G41:O41" si="2">IF(G39&gt;0,G16/G39,"")</f>
        <v>6.4999999612048706E-2</v>
      </c>
      <c r="H41" s="988">
        <f t="shared" si="2"/>
        <v>6.4999987214508143E-2</v>
      </c>
      <c r="I41" s="988">
        <f t="shared" si="2"/>
        <v>6.4999999999999988E-2</v>
      </c>
      <c r="J41" s="989">
        <f t="shared" si="2"/>
        <v>6.5000000000000016E-2</v>
      </c>
      <c r="K41" s="987">
        <f t="shared" si="2"/>
        <v>8.0600000000000005E-2</v>
      </c>
      <c r="L41" s="988">
        <f t="shared" si="2"/>
        <v>8.0600000000000005E-2</v>
      </c>
      <c r="M41" s="988">
        <f t="shared" si="2"/>
        <v>8.0600000000000005E-2</v>
      </c>
      <c r="N41" s="988">
        <f t="shared" si="2"/>
        <v>8.0599999999999991E-2</v>
      </c>
      <c r="O41" s="990">
        <f t="shared" si="2"/>
        <v>8.0600000000000005E-2</v>
      </c>
      <c r="P41" s="63"/>
      <c r="Q41" s="127"/>
      <c r="R41" s="128"/>
      <c r="S41" s="64"/>
      <c r="T41" s="64"/>
      <c r="U41" s="65"/>
      <c r="V41" s="1"/>
      <c r="AE41" s="270"/>
    </row>
    <row r="42" spans="1:31" s="14" customFormat="1" ht="12" customHeight="1">
      <c r="A42" s="66" t="s">
        <v>27</v>
      </c>
      <c r="B42" s="2"/>
      <c r="C42" s="2"/>
      <c r="D42" s="2"/>
      <c r="E42" s="2"/>
      <c r="F42" s="1174"/>
      <c r="G42" s="1175"/>
      <c r="H42" s="1175"/>
      <c r="I42" s="1175"/>
      <c r="J42" s="1208"/>
      <c r="K42" s="1174"/>
      <c r="L42" s="1175"/>
      <c r="M42" s="1175"/>
      <c r="N42" s="1175"/>
      <c r="O42" s="1209"/>
      <c r="P42" s="63"/>
      <c r="Q42" s="124"/>
      <c r="R42" s="123"/>
      <c r="S42" s="67"/>
      <c r="T42" s="67"/>
      <c r="U42" s="68"/>
      <c r="V42" s="1"/>
      <c r="AE42" s="270"/>
    </row>
    <row r="43" spans="1:31" s="14" customFormat="1" ht="12" customHeight="1">
      <c r="A43" s="66" t="s">
        <v>28</v>
      </c>
      <c r="B43" s="20"/>
      <c r="C43" s="20"/>
      <c r="D43" s="20"/>
      <c r="E43" s="20"/>
      <c r="F43" s="1176"/>
      <c r="G43" s="1177"/>
      <c r="H43" s="1177"/>
      <c r="I43" s="1177"/>
      <c r="J43" s="1210"/>
      <c r="K43" s="1176"/>
      <c r="L43" s="1177"/>
      <c r="M43" s="1177"/>
      <c r="N43" s="1177"/>
      <c r="O43" s="1211"/>
      <c r="P43" s="63"/>
      <c r="Q43" s="124"/>
      <c r="R43" s="123"/>
      <c r="S43" s="67"/>
      <c r="T43" s="67"/>
      <c r="U43" s="68"/>
      <c r="V43" s="1"/>
      <c r="AE43" s="270"/>
    </row>
    <row r="44" spans="1:31" s="14" customFormat="1" ht="12" customHeight="1">
      <c r="A44" s="140" t="s">
        <v>46</v>
      </c>
      <c r="B44" s="2"/>
      <c r="C44" s="2"/>
      <c r="D44" s="2"/>
      <c r="E44" s="2"/>
      <c r="F44" s="1178"/>
      <c r="G44" s="1179"/>
      <c r="H44" s="1179"/>
      <c r="I44" s="1179"/>
      <c r="J44" s="1212"/>
      <c r="K44" s="1178"/>
      <c r="L44" s="1179"/>
      <c r="M44" s="1179"/>
      <c r="N44" s="1179"/>
      <c r="O44" s="1213"/>
      <c r="P44" s="69"/>
      <c r="Q44" s="126"/>
      <c r="R44" s="125"/>
      <c r="S44" s="70"/>
      <c r="T44" s="71"/>
      <c r="U44" s="72"/>
      <c r="V44" s="1"/>
      <c r="AE44" s="270"/>
    </row>
    <row r="45" spans="1:31" s="14" customFormat="1" ht="5.45" customHeight="1">
      <c r="A45" s="22"/>
      <c r="B45" s="20"/>
      <c r="C45" s="20"/>
      <c r="D45" s="20"/>
      <c r="E45" s="20"/>
      <c r="F45" s="5"/>
      <c r="G45" s="5"/>
      <c r="H45" s="5"/>
      <c r="I45" s="201"/>
      <c r="J45" s="483"/>
      <c r="K45" s="202"/>
      <c r="L45" s="202"/>
      <c r="M45" s="202"/>
      <c r="N45" s="202"/>
      <c r="O45" s="202"/>
      <c r="P45" s="69"/>
      <c r="Q45" s="150"/>
      <c r="R45" s="150"/>
      <c r="S45" s="151"/>
      <c r="T45" s="152"/>
      <c r="U45" s="152"/>
      <c r="V45" s="1"/>
      <c r="AE45" s="270"/>
    </row>
    <row r="46" spans="1:31" s="272" customFormat="1" ht="12" customHeight="1">
      <c r="A46" s="82" t="s">
        <v>36</v>
      </c>
      <c r="B46" s="2"/>
      <c r="C46" s="2"/>
      <c r="D46" s="2"/>
      <c r="E46" s="2"/>
      <c r="F46" s="5"/>
      <c r="G46" s="5"/>
      <c r="H46" s="5"/>
      <c r="I46" s="201"/>
      <c r="J46" s="483"/>
      <c r="K46" s="203"/>
      <c r="L46" s="203"/>
      <c r="M46" s="203"/>
      <c r="N46" s="203"/>
      <c r="O46" s="203"/>
      <c r="P46" s="33"/>
      <c r="Q46" s="33"/>
      <c r="R46" s="33"/>
      <c r="S46" s="33"/>
      <c r="T46" s="33"/>
      <c r="U46" s="33"/>
      <c r="V46" s="1"/>
      <c r="AE46" s="270"/>
    </row>
    <row r="47" spans="1:31" s="271" customFormat="1" ht="12" customHeight="1">
      <c r="A47" s="130" t="s">
        <v>47</v>
      </c>
      <c r="B47" s="20"/>
      <c r="C47" s="20"/>
      <c r="D47" s="20"/>
      <c r="E47" s="20"/>
      <c r="F47" s="506">
        <f>'T1'!F47</f>
        <v>4188</v>
      </c>
      <c r="G47" s="507">
        <f>'T1'!G47</f>
        <v>117406.27298899999</v>
      </c>
      <c r="H47" s="507">
        <f>'T1'!H47</f>
        <v>173091.82626</v>
      </c>
      <c r="I47" s="507">
        <f>'T1'!I47</f>
        <v>0</v>
      </c>
      <c r="J47" s="1214">
        <f>'T1'!J47</f>
        <v>0</v>
      </c>
      <c r="K47" s="506">
        <f>'T1'!K47</f>
        <v>429578.38551208668</v>
      </c>
      <c r="L47" s="507">
        <f>'T1'!L47</f>
        <v>581711.39455448603</v>
      </c>
      <c r="M47" s="507">
        <f>'T1'!M47</f>
        <v>670492.5370651444</v>
      </c>
      <c r="N47" s="507">
        <f>'T1'!N47</f>
        <v>785495.77702083043</v>
      </c>
      <c r="O47" s="1215">
        <f>'T1'!O47</f>
        <v>969150.37760304171</v>
      </c>
      <c r="P47" s="170"/>
      <c r="Q47" s="131"/>
      <c r="R47" s="132"/>
      <c r="S47" s="171"/>
      <c r="T47" s="171"/>
      <c r="U47" s="273"/>
      <c r="V47" s="1"/>
      <c r="AE47" s="270"/>
    </row>
    <row r="48" spans="1:31" s="14" customFormat="1" ht="5.45" customHeight="1">
      <c r="A48" s="22"/>
      <c r="B48" s="2"/>
      <c r="C48" s="2"/>
      <c r="D48" s="2"/>
      <c r="E48" s="2"/>
      <c r="F48" s="5"/>
      <c r="G48" s="5"/>
      <c r="H48" s="5"/>
      <c r="I48" s="201"/>
      <c r="J48" s="483"/>
      <c r="K48" s="202"/>
      <c r="L48" s="202"/>
      <c r="M48" s="202"/>
      <c r="N48" s="202"/>
      <c r="O48" s="202"/>
      <c r="P48" s="69"/>
      <c r="Q48" s="150"/>
      <c r="R48" s="150"/>
      <c r="S48" s="151"/>
      <c r="T48" s="152"/>
      <c r="U48" s="152"/>
      <c r="V48" s="1"/>
      <c r="AE48" s="270"/>
    </row>
    <row r="49" spans="1:31" ht="12" customHeight="1">
      <c r="A49" s="129" t="s">
        <v>48</v>
      </c>
      <c r="B49" s="20"/>
      <c r="C49" s="20"/>
      <c r="D49" s="20"/>
      <c r="E49" s="20"/>
      <c r="F49" s="2"/>
      <c r="G49" s="2"/>
      <c r="H49" s="2"/>
      <c r="I49" s="204"/>
      <c r="J49" s="484"/>
      <c r="K49" s="205"/>
      <c r="L49" s="205"/>
      <c r="M49" s="205"/>
      <c r="N49" s="205"/>
      <c r="O49" s="205"/>
      <c r="P49" s="38"/>
      <c r="Q49" s="38"/>
      <c r="R49" s="38"/>
      <c r="S49" s="38"/>
      <c r="T49" s="38"/>
      <c r="U49" s="38"/>
      <c r="AE49" s="270"/>
    </row>
    <row r="50" spans="1:31" s="14" customFormat="1" ht="12" customHeight="1">
      <c r="A50" s="50" t="s">
        <v>49</v>
      </c>
      <c r="B50" s="2"/>
      <c r="C50" s="2"/>
      <c r="D50" s="2"/>
      <c r="E50" s="2"/>
      <c r="F50" s="891"/>
      <c r="G50" s="892"/>
      <c r="H50" s="892"/>
      <c r="I50" s="892"/>
      <c r="J50" s="893"/>
      <c r="K50" s="1216">
        <f>'T1'!K50</f>
        <v>805001.9820907308</v>
      </c>
      <c r="L50" s="1217">
        <f>'T1'!L50</f>
        <v>1145262.0908925475</v>
      </c>
      <c r="M50" s="1217">
        <f>'T1'!M50</f>
        <v>1567144.0879745116</v>
      </c>
      <c r="N50" s="1217">
        <f>'T1'!N50</f>
        <v>1911499.7737551373</v>
      </c>
      <c r="O50" s="1218">
        <f>'T1'!O50</f>
        <v>2055581.3743944273</v>
      </c>
      <c r="P50" s="51"/>
      <c r="Q50" s="77"/>
      <c r="R50" s="26"/>
      <c r="S50" s="26"/>
      <c r="T50" s="52"/>
      <c r="U50" s="53"/>
      <c r="V50" s="1"/>
      <c r="AE50" s="270"/>
    </row>
    <row r="51" spans="1:31" s="14" customFormat="1" ht="12" customHeight="1">
      <c r="A51" s="54" t="s">
        <v>50</v>
      </c>
      <c r="B51" s="20"/>
      <c r="C51" s="20"/>
      <c r="D51" s="20"/>
      <c r="E51" s="20"/>
      <c r="F51" s="492"/>
      <c r="G51" s="493"/>
      <c r="H51" s="493"/>
      <c r="I51" s="493"/>
      <c r="J51" s="494"/>
      <c r="K51" s="1219">
        <f>'T1'!K51</f>
        <v>622189.04652585916</v>
      </c>
      <c r="L51" s="1220">
        <f>'T1'!L51</f>
        <v>924841.91057865752</v>
      </c>
      <c r="M51" s="1220">
        <f>'T1'!M51</f>
        <v>1078117.1820123002</v>
      </c>
      <c r="N51" s="1220">
        <f>'T1'!N51</f>
        <v>1441732.8416928079</v>
      </c>
      <c r="O51" s="1221">
        <f>'T1'!O51</f>
        <v>1389845.7306706014</v>
      </c>
      <c r="P51" s="51"/>
      <c r="Q51" s="45"/>
      <c r="R51" s="30"/>
      <c r="S51" s="43"/>
      <c r="T51" s="43"/>
      <c r="U51" s="44"/>
      <c r="V51" s="1"/>
      <c r="AE51" s="270"/>
    </row>
    <row r="52" spans="1:31" s="14" customFormat="1" ht="12" customHeight="1">
      <c r="A52" s="140" t="s">
        <v>51</v>
      </c>
      <c r="B52" s="2"/>
      <c r="C52" s="2"/>
      <c r="D52" s="2"/>
      <c r="E52" s="2"/>
      <c r="F52" s="894"/>
      <c r="G52" s="895"/>
      <c r="H52" s="895"/>
      <c r="I52" s="895"/>
      <c r="J52" s="896"/>
      <c r="K52" s="1222">
        <f>'T1'!K52</f>
        <v>126208.22706145627</v>
      </c>
      <c r="L52" s="1223">
        <f>'T1'!L52</f>
        <v>124508.24613341496</v>
      </c>
      <c r="M52" s="1224">
        <f>'T1'!M52</f>
        <v>137636.74765211396</v>
      </c>
      <c r="N52" s="1225">
        <f>'T1'!N52</f>
        <v>139954.14514360754</v>
      </c>
      <c r="O52" s="1226">
        <f>'T1'!O52</f>
        <v>139203.74037756055</v>
      </c>
      <c r="P52" s="69"/>
      <c r="Q52" s="126"/>
      <c r="R52" s="125"/>
      <c r="S52" s="70"/>
      <c r="T52" s="71"/>
      <c r="U52" s="72"/>
      <c r="V52" s="1"/>
      <c r="AE52" s="270"/>
    </row>
    <row r="53" spans="1:31" s="14" customFormat="1" ht="5.45" customHeight="1">
      <c r="A53" s="22"/>
      <c r="B53" s="20"/>
      <c r="C53" s="20"/>
      <c r="D53" s="20"/>
      <c r="E53" s="20"/>
      <c r="F53" s="5"/>
      <c r="G53" s="5"/>
      <c r="H53" s="5"/>
      <c r="I53" s="201"/>
      <c r="J53" s="483"/>
      <c r="K53" s="202"/>
      <c r="L53" s="202"/>
      <c r="M53" s="202"/>
      <c r="N53" s="202"/>
      <c r="O53" s="202"/>
      <c r="P53" s="69"/>
      <c r="Q53" s="150"/>
      <c r="R53" s="150"/>
      <c r="S53" s="151"/>
      <c r="T53" s="152"/>
      <c r="U53" s="152"/>
      <c r="V53" s="1"/>
      <c r="AE53" s="270"/>
    </row>
    <row r="54" spans="1:31" ht="12" customHeight="1">
      <c r="A54" s="129" t="s">
        <v>415</v>
      </c>
      <c r="B54" s="2"/>
      <c r="C54" s="2"/>
      <c r="D54" s="2"/>
      <c r="E54" s="2"/>
      <c r="F54" s="2"/>
      <c r="G54" s="2"/>
      <c r="H54" s="2"/>
      <c r="I54" s="204"/>
      <c r="J54" s="484"/>
      <c r="K54" s="205"/>
      <c r="L54" s="205"/>
      <c r="M54" s="205"/>
      <c r="N54" s="205"/>
      <c r="O54" s="205"/>
      <c r="P54" s="38"/>
      <c r="Q54" s="38"/>
      <c r="R54" s="38"/>
      <c r="S54" s="38"/>
      <c r="T54" s="38"/>
      <c r="U54" s="38"/>
      <c r="AE54" s="270"/>
    </row>
    <row r="55" spans="1:31" s="14" customFormat="1" ht="12" customHeight="1">
      <c r="A55" s="869" t="s">
        <v>44</v>
      </c>
      <c r="B55" s="870"/>
      <c r="C55" s="870"/>
      <c r="D55" s="870"/>
      <c r="E55" s="870"/>
      <c r="F55" s="891"/>
      <c r="G55" s="892"/>
      <c r="H55" s="892"/>
      <c r="I55" s="892"/>
      <c r="J55" s="893"/>
      <c r="K55" s="891"/>
      <c r="L55" s="892"/>
      <c r="M55" s="892"/>
      <c r="N55" s="892"/>
      <c r="O55" s="897"/>
      <c r="P55" s="274"/>
      <c r="Q55" s="306"/>
      <c r="R55" s="307"/>
      <c r="S55" s="307"/>
      <c r="T55" s="307"/>
      <c r="U55" s="305"/>
      <c r="V55" s="1"/>
      <c r="AE55" s="270"/>
    </row>
    <row r="56" spans="1:31" s="14" customFormat="1" ht="12" customHeight="1">
      <c r="A56" s="875" t="s">
        <v>37</v>
      </c>
      <c r="B56" s="876"/>
      <c r="C56" s="876"/>
      <c r="D56" s="876"/>
      <c r="E56" s="876"/>
      <c r="F56" s="492"/>
      <c r="G56" s="493"/>
      <c r="H56" s="493"/>
      <c r="I56" s="493"/>
      <c r="J56" s="494"/>
      <c r="K56" s="492"/>
      <c r="L56" s="493"/>
      <c r="M56" s="493"/>
      <c r="N56" s="493"/>
      <c r="O56" s="890"/>
      <c r="P56" s="51"/>
      <c r="Q56" s="308"/>
      <c r="R56" s="310"/>
      <c r="S56" s="310"/>
      <c r="T56" s="310"/>
      <c r="U56" s="309"/>
      <c r="V56" s="1"/>
      <c r="AE56" s="270"/>
    </row>
    <row r="57" spans="1:31" s="14" customFormat="1" ht="12" customHeight="1">
      <c r="A57" s="881" t="s">
        <v>45</v>
      </c>
      <c r="B57" s="870"/>
      <c r="C57" s="870"/>
      <c r="D57" s="870"/>
      <c r="E57" s="870"/>
      <c r="F57" s="894"/>
      <c r="G57" s="895"/>
      <c r="H57" s="895"/>
      <c r="I57" s="895"/>
      <c r="J57" s="896"/>
      <c r="K57" s="894"/>
      <c r="L57" s="895"/>
      <c r="M57" s="895"/>
      <c r="N57" s="895"/>
      <c r="O57" s="898"/>
      <c r="P57" s="51"/>
      <c r="Q57" s="311"/>
      <c r="R57" s="313"/>
      <c r="S57" s="313"/>
      <c r="T57" s="313"/>
      <c r="U57" s="312"/>
      <c r="V57" s="1"/>
      <c r="AE57" s="270"/>
    </row>
    <row r="58" spans="1:31" ht="12" customHeight="1">
      <c r="A58" s="141"/>
      <c r="B58" s="2"/>
      <c r="C58" s="2"/>
      <c r="D58" s="2"/>
      <c r="E58" s="2"/>
      <c r="F58" s="142"/>
      <c r="G58" s="142"/>
      <c r="H58" s="142"/>
      <c r="I58" s="206"/>
      <c r="J58" s="485"/>
      <c r="K58" s="207"/>
      <c r="L58" s="207"/>
      <c r="M58" s="207"/>
      <c r="N58" s="207"/>
      <c r="O58" s="207"/>
      <c r="P58" s="275"/>
      <c r="Q58" s="143"/>
      <c r="R58" s="143"/>
      <c r="S58" s="276"/>
      <c r="T58" s="276"/>
      <c r="U58" s="276"/>
      <c r="AE58" s="270"/>
    </row>
    <row r="59" spans="1:31" ht="15.6" customHeight="1">
      <c r="A59" s="20" t="s">
        <v>17</v>
      </c>
      <c r="B59" s="20"/>
      <c r="C59" s="20"/>
      <c r="D59" s="20"/>
      <c r="E59" s="20"/>
      <c r="F59" s="20"/>
      <c r="G59" s="20"/>
      <c r="H59" s="20"/>
      <c r="I59" s="196"/>
      <c r="J59" s="481"/>
      <c r="K59" s="197"/>
      <c r="L59" s="197"/>
      <c r="M59" s="197"/>
      <c r="N59" s="197"/>
      <c r="O59" s="198"/>
      <c r="P59" s="23"/>
      <c r="Q59" s="22"/>
      <c r="R59" s="22"/>
      <c r="S59" s="24"/>
      <c r="T59" s="24"/>
      <c r="U59" s="24"/>
      <c r="AE59" s="270"/>
    </row>
    <row r="60" spans="1:31" ht="12" customHeight="1">
      <c r="A60" s="76" t="s">
        <v>18</v>
      </c>
      <c r="B60" s="2"/>
      <c r="C60" s="2"/>
      <c r="D60" s="2"/>
      <c r="E60" s="2"/>
      <c r="F60" s="470">
        <f>'T1'!F60</f>
        <v>0</v>
      </c>
      <c r="G60" s="471">
        <f>'T1'!G60</f>
        <v>0</v>
      </c>
      <c r="H60" s="471">
        <f>'T1'!H60</f>
        <v>0</v>
      </c>
      <c r="I60" s="471">
        <f>'T1'!I60</f>
        <v>0</v>
      </c>
      <c r="J60" s="1205">
        <f>'T1'!J60</f>
        <v>0</v>
      </c>
      <c r="K60" s="470">
        <f>'T1'!K60</f>
        <v>0</v>
      </c>
      <c r="L60" s="471">
        <f>'T1'!L60</f>
        <v>0</v>
      </c>
      <c r="M60" s="471">
        <f>'T1'!M60</f>
        <v>0</v>
      </c>
      <c r="N60" s="471">
        <f>'T1'!N60</f>
        <v>0</v>
      </c>
      <c r="O60" s="1206">
        <f>'T1'!O60</f>
        <v>0</v>
      </c>
      <c r="P60" s="51"/>
      <c r="Q60" s="472"/>
      <c r="R60" s="449"/>
      <c r="S60" s="473"/>
      <c r="T60" s="473"/>
      <c r="U60" s="474"/>
      <c r="AE60" s="270"/>
    </row>
    <row r="61" spans="1:31" ht="12" customHeight="1">
      <c r="A61" s="153" t="s">
        <v>19</v>
      </c>
      <c r="B61" s="20"/>
      <c r="C61" s="20"/>
      <c r="D61" s="20"/>
      <c r="E61" s="20"/>
      <c r="F61" s="508">
        <f>'T1'!F61</f>
        <v>4310296.4313988751</v>
      </c>
      <c r="G61" s="509">
        <f>'T1'!G61</f>
        <v>4895199.7169854911</v>
      </c>
      <c r="H61" s="509">
        <f>'T1'!H61</f>
        <v>5177203.6859694216</v>
      </c>
      <c r="I61" s="509">
        <f>'T1'!I61</f>
        <v>6005563.7261111354</v>
      </c>
      <c r="J61" s="510">
        <f>'T1'!J61</f>
        <v>6391016.561688927</v>
      </c>
      <c r="K61" s="508">
        <f>'T1'!K61</f>
        <v>8067687.8916746359</v>
      </c>
      <c r="L61" s="509">
        <f>'T1'!L61</f>
        <v>9330850.4078363888</v>
      </c>
      <c r="M61" s="509">
        <f>'T1'!M61</f>
        <v>11077881.051238447</v>
      </c>
      <c r="N61" s="509">
        <f>'T1'!N61</f>
        <v>12319129.570423374</v>
      </c>
      <c r="O61" s="511">
        <f>'T1'!O61</f>
        <v>12605339.014439519</v>
      </c>
      <c r="P61" s="466"/>
      <c r="Q61" s="512"/>
      <c r="R61" s="513"/>
      <c r="S61" s="514"/>
      <c r="T61" s="514"/>
      <c r="U61" s="515"/>
      <c r="AE61" s="270"/>
    </row>
    <row r="62" spans="1:31" s="85" customFormat="1" ht="12" customHeight="1">
      <c r="A62" s="22"/>
      <c r="B62" s="2"/>
      <c r="C62" s="2"/>
      <c r="D62" s="2"/>
      <c r="E62" s="2"/>
      <c r="F62" s="5"/>
      <c r="G62" s="5"/>
      <c r="H62" s="5"/>
      <c r="I62" s="201"/>
      <c r="J62" s="483"/>
      <c r="K62" s="208"/>
      <c r="L62" s="208"/>
      <c r="M62" s="208"/>
      <c r="N62" s="208"/>
      <c r="O62" s="208"/>
      <c r="P62" s="74"/>
      <c r="Q62" s="75"/>
      <c r="R62" s="75"/>
      <c r="S62" s="73"/>
      <c r="T62" s="73"/>
      <c r="U62" s="73"/>
      <c r="V62" s="1"/>
      <c r="AE62" s="270"/>
    </row>
    <row r="63" spans="1:31" ht="15.6" customHeight="1">
      <c r="A63" s="20" t="s">
        <v>20</v>
      </c>
      <c r="B63" s="20"/>
      <c r="C63" s="20"/>
      <c r="D63" s="20"/>
      <c r="E63" s="20"/>
      <c r="F63" s="20"/>
      <c r="G63" s="20"/>
      <c r="H63" s="20"/>
      <c r="I63" s="196"/>
      <c r="J63" s="481"/>
      <c r="K63" s="197"/>
      <c r="L63" s="197"/>
      <c r="M63" s="197"/>
      <c r="N63" s="197"/>
      <c r="O63" s="198"/>
      <c r="P63" s="23"/>
      <c r="Q63" s="22"/>
      <c r="R63" s="22"/>
      <c r="S63" s="24"/>
      <c r="T63" s="24"/>
      <c r="U63" s="24"/>
      <c r="AE63" s="270"/>
    </row>
    <row r="64" spans="1:31" s="96" customFormat="1" ht="12" customHeight="1">
      <c r="A64" s="50" t="s">
        <v>38</v>
      </c>
      <c r="B64" s="2"/>
      <c r="C64" s="2"/>
      <c r="D64" s="2"/>
      <c r="E64" s="2"/>
      <c r="F64" s="210">
        <f>'T1'!F64</f>
        <v>1E-3</v>
      </c>
      <c r="G64" s="209">
        <f>'T1'!G64</f>
        <v>4.0000000000000001E-3</v>
      </c>
      <c r="H64" s="209">
        <f>'T1'!H64</f>
        <v>2.4E-2</v>
      </c>
      <c r="I64" s="209">
        <f>'T1'!I64</f>
        <v>2.9000000000000001E-2</v>
      </c>
      <c r="J64" s="486">
        <f>'T1'!J64</f>
        <v>3.1E-2</v>
      </c>
      <c r="K64" s="210">
        <f>'T1'!K64</f>
        <v>3.1E-2</v>
      </c>
      <c r="L64" s="209">
        <f>'T1'!L64</f>
        <v>0.03</v>
      </c>
      <c r="M64" s="209">
        <f>'T1'!M64</f>
        <v>0.03</v>
      </c>
      <c r="N64" s="209">
        <f>'T1'!N64</f>
        <v>0.03</v>
      </c>
      <c r="O64" s="211">
        <f>'T1'!O64</f>
        <v>0.03</v>
      </c>
      <c r="P64" s="83"/>
      <c r="Q64" s="210"/>
      <c r="R64" s="209"/>
      <c r="S64" s="209"/>
      <c r="T64" s="209"/>
      <c r="U64" s="211"/>
      <c r="V64" s="1"/>
      <c r="AE64" s="270"/>
    </row>
    <row r="65" spans="1:31" s="85" customFormat="1" ht="12" customHeight="1">
      <c r="A65" s="54" t="s">
        <v>39</v>
      </c>
      <c r="B65" s="20"/>
      <c r="C65" s="20"/>
      <c r="D65" s="20"/>
      <c r="E65" s="20"/>
      <c r="F65" s="213">
        <f>'T1'!F65</f>
        <v>97.267181274900395</v>
      </c>
      <c r="G65" s="212">
        <f>'T1'!G65</f>
        <v>97.65625</v>
      </c>
      <c r="H65" s="212">
        <f>'T1'!H65</f>
        <v>100</v>
      </c>
      <c r="I65" s="212">
        <f>'T1'!I65</f>
        <v>102.89999999999999</v>
      </c>
      <c r="J65" s="487">
        <f>'T1'!J65</f>
        <v>106.08989999999999</v>
      </c>
      <c r="K65" s="213">
        <f>'T1'!K65</f>
        <v>109.37868689999998</v>
      </c>
      <c r="L65" s="212">
        <f>'T1'!L65</f>
        <v>112.66004750699997</v>
      </c>
      <c r="M65" s="212">
        <f>'T1'!M65</f>
        <v>116.03984893220998</v>
      </c>
      <c r="N65" s="212">
        <f>'T1'!N65</f>
        <v>119.52104440017628</v>
      </c>
      <c r="O65" s="214">
        <f>'T1'!O65</f>
        <v>123.10667573218157</v>
      </c>
      <c r="P65" s="88"/>
      <c r="Q65" s="213"/>
      <c r="R65" s="212"/>
      <c r="S65" s="212"/>
      <c r="T65" s="212"/>
      <c r="U65" s="214"/>
      <c r="V65" s="1"/>
      <c r="AE65" s="270"/>
    </row>
    <row r="66" spans="1:31" s="85" customFormat="1" ht="12" customHeight="1">
      <c r="A66" s="90" t="s">
        <v>40</v>
      </c>
      <c r="B66" s="2"/>
      <c r="C66" s="2"/>
      <c r="D66" s="2"/>
      <c r="E66" s="2"/>
      <c r="F66" s="184">
        <f>'T1'!F66</f>
        <v>4416218.4162332211</v>
      </c>
      <c r="G66" s="176">
        <f>'T1'!G66</f>
        <v>4993372.828252703</v>
      </c>
      <c r="H66" s="176">
        <f>'T1'!H66</f>
        <v>5177203.6859694216</v>
      </c>
      <c r="I66" s="176">
        <f>'T1'!I66</f>
        <v>5866906.9845704809</v>
      </c>
      <c r="J66" s="388">
        <f>'T1'!J66</f>
        <v>6093823.8440156477</v>
      </c>
      <c r="K66" s="184">
        <f>'T1'!K66</f>
        <v>7491902.0089793308</v>
      </c>
      <c r="L66" s="176">
        <f>'T1'!L66</f>
        <v>8505599.7862531915</v>
      </c>
      <c r="M66" s="176">
        <f>'T1'!M66</f>
        <v>9922954.8957497999</v>
      </c>
      <c r="N66" s="176">
        <f>'T1'!N66</f>
        <v>10872364.163935758</v>
      </c>
      <c r="O66" s="177">
        <f>'T1'!O66</f>
        <v>10911935.471423196</v>
      </c>
      <c r="P66" s="93"/>
      <c r="Q66" s="184"/>
      <c r="R66" s="176"/>
      <c r="S66" s="176"/>
      <c r="T66" s="176"/>
      <c r="U66" s="177"/>
      <c r="V66" s="1"/>
      <c r="AE66" s="270"/>
    </row>
    <row r="67" spans="1:31" s="85" customFormat="1" ht="12" customHeight="1">
      <c r="A67" s="97" t="s">
        <v>8</v>
      </c>
      <c r="B67" s="20"/>
      <c r="C67" s="20"/>
      <c r="D67" s="20"/>
      <c r="E67" s="20"/>
      <c r="F67" s="46"/>
      <c r="G67" s="48">
        <f t="shared" ref="G67:O67" si="3">G66/F66-1</f>
        <v>0.13068973443386911</v>
      </c>
      <c r="H67" s="48">
        <f t="shared" si="3"/>
        <v>3.6814967365664364E-2</v>
      </c>
      <c r="I67" s="48">
        <f t="shared" si="3"/>
        <v>0.13321927056302663</v>
      </c>
      <c r="J67" s="488">
        <f t="shared" si="3"/>
        <v>3.8677425778513408E-2</v>
      </c>
      <c r="K67" s="46">
        <f t="shared" si="3"/>
        <v>0.22942543151073291</v>
      </c>
      <c r="L67" s="48">
        <f t="shared" si="3"/>
        <v>0.1353057976544414</v>
      </c>
      <c r="M67" s="48">
        <f t="shared" si="3"/>
        <v>0.16663787917547546</v>
      </c>
      <c r="N67" s="48">
        <f t="shared" si="3"/>
        <v>9.5678079580167052E-2</v>
      </c>
      <c r="O67" s="98">
        <f t="shared" si="3"/>
        <v>3.6396230746849056E-3</v>
      </c>
      <c r="P67" s="47"/>
      <c r="Q67" s="46"/>
      <c r="R67" s="48"/>
      <c r="S67" s="48"/>
      <c r="T67" s="48"/>
      <c r="U67" s="98"/>
      <c r="V67" s="1"/>
      <c r="AE67" s="270"/>
    </row>
    <row r="68" spans="1:31" s="85" customFormat="1" ht="12" customHeight="1">
      <c r="A68" s="99" t="s">
        <v>21</v>
      </c>
      <c r="B68" s="2"/>
      <c r="C68" s="2"/>
      <c r="D68" s="2"/>
      <c r="E68" s="2"/>
      <c r="F68" s="100">
        <f>'T1'!F68</f>
        <v>55.314729999999898</v>
      </c>
      <c r="G68" s="101">
        <f>'T1'!G68</f>
        <v>59.112670000000001</v>
      </c>
      <c r="H68" s="101">
        <f>'T1'!H68</f>
        <v>63.973999999999997</v>
      </c>
      <c r="I68" s="101">
        <f>'T1'!I68</f>
        <v>73.183914240999997</v>
      </c>
      <c r="J68" s="489">
        <f>'T1'!J68</f>
        <v>74.147825558609981</v>
      </c>
      <c r="K68" s="100">
        <f>'T1'!K68</f>
        <v>84.9</v>
      </c>
      <c r="L68" s="101">
        <f>'T1'!L68</f>
        <v>90.1</v>
      </c>
      <c r="M68" s="101">
        <f>'T1'!M68</f>
        <v>98.1</v>
      </c>
      <c r="N68" s="101">
        <f>'T1'!N68</f>
        <v>103.1</v>
      </c>
      <c r="O68" s="102">
        <f>'T1'!O68</f>
        <v>106.7</v>
      </c>
      <c r="P68" s="79"/>
      <c r="Q68" s="100"/>
      <c r="R68" s="101"/>
      <c r="S68" s="101"/>
      <c r="T68" s="101"/>
      <c r="U68" s="102"/>
      <c r="V68" s="1"/>
      <c r="AE68" s="270"/>
    </row>
    <row r="69" spans="1:31" s="85" customFormat="1" ht="12" customHeight="1">
      <c r="A69" s="97" t="s">
        <v>8</v>
      </c>
      <c r="B69" s="20"/>
      <c r="C69" s="20"/>
      <c r="D69" s="20"/>
      <c r="E69" s="20"/>
      <c r="F69" s="46"/>
      <c r="G69" s="48">
        <f t="shared" ref="G69:O69" si="4">G68/F68-1</f>
        <v>6.866055388863157E-2</v>
      </c>
      <c r="H69" s="48">
        <f t="shared" si="4"/>
        <v>8.2238376307481875E-2</v>
      </c>
      <c r="I69" s="48">
        <f t="shared" si="4"/>
        <v>0.14396339514490264</v>
      </c>
      <c r="J69" s="488">
        <f t="shared" si="4"/>
        <v>1.3171081754875136E-2</v>
      </c>
      <c r="K69" s="46">
        <f t="shared" si="4"/>
        <v>0.14500997649473879</v>
      </c>
      <c r="L69" s="48">
        <f t="shared" si="4"/>
        <v>6.1248527679622855E-2</v>
      </c>
      <c r="M69" s="48">
        <f t="shared" si="4"/>
        <v>8.8790233074361735E-2</v>
      </c>
      <c r="N69" s="48">
        <f t="shared" si="4"/>
        <v>5.0968399592252744E-2</v>
      </c>
      <c r="O69" s="98">
        <f t="shared" si="4"/>
        <v>3.491755577109612E-2</v>
      </c>
      <c r="P69" s="47"/>
      <c r="Q69" s="46"/>
      <c r="R69" s="48"/>
      <c r="S69" s="48"/>
      <c r="T69" s="48"/>
      <c r="U69" s="98"/>
      <c r="V69" s="1"/>
      <c r="AE69" s="270"/>
    </row>
    <row r="70" spans="1:31" s="85" customFormat="1" ht="12" customHeight="1">
      <c r="A70" s="99" t="s">
        <v>41</v>
      </c>
      <c r="B70" s="2"/>
      <c r="C70" s="2"/>
      <c r="D70" s="2"/>
      <c r="E70" s="2"/>
      <c r="F70" s="103">
        <f>F66/F68</f>
        <v>79838.018123440706</v>
      </c>
      <c r="G70" s="104">
        <f t="shared" ref="G70:O70" si="5">G66/G68</f>
        <v>84472.124643544317</v>
      </c>
      <c r="H70" s="104">
        <f t="shared" si="5"/>
        <v>80926.684058671046</v>
      </c>
      <c r="I70" s="104">
        <f t="shared" si="5"/>
        <v>80166.619200639179</v>
      </c>
      <c r="J70" s="490">
        <f t="shared" si="5"/>
        <v>82184.795010594054</v>
      </c>
      <c r="K70" s="103">
        <f t="shared" si="5"/>
        <v>88243.839917306599</v>
      </c>
      <c r="L70" s="104">
        <f t="shared" si="5"/>
        <v>94401.773432332877</v>
      </c>
      <c r="M70" s="104">
        <f t="shared" si="5"/>
        <v>101151.42605249542</v>
      </c>
      <c r="N70" s="104">
        <f t="shared" si="5"/>
        <v>105454.55057163685</v>
      </c>
      <c r="O70" s="105">
        <f t="shared" si="5"/>
        <v>102267.43647069536</v>
      </c>
      <c r="P70" s="106"/>
      <c r="Q70" s="103"/>
      <c r="R70" s="104"/>
      <c r="S70" s="104"/>
      <c r="T70" s="104"/>
      <c r="U70" s="105"/>
      <c r="V70" s="1"/>
      <c r="AE70" s="270"/>
    </row>
    <row r="71" spans="1:31" ht="12" customHeight="1">
      <c r="A71" s="108" t="s">
        <v>8</v>
      </c>
      <c r="B71" s="20"/>
      <c r="C71" s="20"/>
      <c r="D71" s="20"/>
      <c r="E71" s="20"/>
      <c r="F71" s="109"/>
      <c r="G71" s="110">
        <f t="shared" ref="G71:O71" si="6">+G70/F70-1</f>
        <v>5.8043857162619394E-2</v>
      </c>
      <c r="H71" s="110">
        <f t="shared" si="6"/>
        <v>-4.1971722622514029E-2</v>
      </c>
      <c r="I71" s="110">
        <f t="shared" si="6"/>
        <v>-9.3920178106003949E-3</v>
      </c>
      <c r="J71" s="491">
        <f t="shared" si="6"/>
        <v>2.5174765133899824E-2</v>
      </c>
      <c r="K71" s="109">
        <f t="shared" si="6"/>
        <v>7.3724645853670445E-2</v>
      </c>
      <c r="L71" s="110">
        <f t="shared" si="6"/>
        <v>6.978315450457373E-2</v>
      </c>
      <c r="M71" s="110">
        <f t="shared" si="6"/>
        <v>7.1499214207036976E-2</v>
      </c>
      <c r="N71" s="110">
        <f t="shared" si="6"/>
        <v>4.2541412287239622E-2</v>
      </c>
      <c r="O71" s="111">
        <f t="shared" si="6"/>
        <v>-3.022263224929711E-2</v>
      </c>
      <c r="P71" s="47"/>
      <c r="Q71" s="109"/>
      <c r="R71" s="110"/>
      <c r="S71" s="110"/>
      <c r="T71" s="110"/>
      <c r="U71" s="111"/>
      <c r="AE71" s="270"/>
    </row>
    <row r="72" spans="1:31" s="271" customFormat="1" ht="12" customHeight="1">
      <c r="A72" s="113"/>
      <c r="B72" s="113"/>
      <c r="C72" s="113"/>
      <c r="D72" s="113"/>
      <c r="E72" s="113"/>
      <c r="F72" s="316"/>
      <c r="G72" s="316"/>
      <c r="H72" s="316"/>
      <c r="I72" s="316"/>
      <c r="J72" s="399"/>
      <c r="K72" s="316"/>
      <c r="L72" s="316"/>
      <c r="M72" s="316"/>
      <c r="N72" s="316"/>
      <c r="O72" s="316"/>
      <c r="P72" s="317"/>
      <c r="Q72" s="318"/>
      <c r="R72" s="318"/>
      <c r="S72" s="318"/>
      <c r="T72" s="318"/>
      <c r="U72" s="318"/>
      <c r="V72" s="1"/>
      <c r="AE72" s="270"/>
    </row>
    <row r="73" spans="1:31" s="271" customFormat="1" ht="12" customHeight="1">
      <c r="A73" s="114" t="s">
        <v>416</v>
      </c>
      <c r="B73" s="14"/>
      <c r="C73" s="14"/>
      <c r="D73" s="14"/>
      <c r="E73" s="14"/>
      <c r="F73" s="14"/>
      <c r="G73" s="14"/>
      <c r="H73" s="14"/>
      <c r="I73" s="14"/>
      <c r="J73" s="114"/>
      <c r="K73" s="14"/>
      <c r="L73" s="14"/>
      <c r="M73" s="14"/>
      <c r="N73" s="14"/>
      <c r="O73" s="14"/>
      <c r="P73" s="14"/>
      <c r="Q73" s="1"/>
      <c r="R73" s="1"/>
      <c r="S73" s="1"/>
      <c r="T73" s="1"/>
      <c r="U73" s="1"/>
      <c r="V73" s="1"/>
      <c r="AE73" s="270"/>
    </row>
    <row r="74" spans="1:31" ht="12" customHeight="1">
      <c r="A74" s="133" t="s">
        <v>417</v>
      </c>
      <c r="B74" s="134"/>
      <c r="C74" s="134"/>
      <c r="D74" s="134"/>
      <c r="E74" s="134"/>
      <c r="F74" s="134"/>
      <c r="G74" s="134"/>
      <c r="H74" s="134"/>
      <c r="I74" s="134"/>
      <c r="J74" s="400"/>
      <c r="K74" s="115"/>
      <c r="L74" s="115"/>
      <c r="M74" s="83"/>
      <c r="N74" s="283"/>
      <c r="O74" s="173"/>
      <c r="P74" s="272"/>
      <c r="Q74" s="271"/>
      <c r="R74" s="271"/>
      <c r="S74" s="271"/>
      <c r="T74" s="271"/>
      <c r="U74" s="271"/>
      <c r="AE74" s="270"/>
    </row>
    <row r="75" spans="1:31" ht="12" customHeight="1">
      <c r="A75" s="133" t="s">
        <v>418</v>
      </c>
      <c r="B75" s="135"/>
      <c r="C75" s="135"/>
      <c r="D75" s="135"/>
      <c r="E75" s="135"/>
      <c r="F75" s="135"/>
      <c r="G75" s="135"/>
      <c r="H75" s="135"/>
      <c r="I75" s="135"/>
      <c r="J75" s="401"/>
      <c r="K75" s="115"/>
      <c r="L75" s="136"/>
      <c r="M75" s="136"/>
      <c r="N75" s="284"/>
      <c r="O75" s="115"/>
      <c r="P75" s="115"/>
      <c r="AE75" s="270"/>
    </row>
    <row r="76" spans="1:31" ht="12" customHeight="1">
      <c r="A76" s="133" t="s">
        <v>419</v>
      </c>
      <c r="B76" s="116"/>
      <c r="C76" s="116"/>
      <c r="D76" s="116"/>
      <c r="E76" s="116"/>
      <c r="F76" s="116"/>
      <c r="G76" s="116"/>
      <c r="H76" s="116"/>
      <c r="I76" s="116"/>
      <c r="J76" s="402"/>
      <c r="K76" s="117"/>
      <c r="L76" s="117"/>
      <c r="M76" s="117"/>
      <c r="N76" s="172"/>
      <c r="O76" s="136"/>
      <c r="P76" s="285"/>
      <c r="Q76" s="285"/>
      <c r="AE76" s="270"/>
    </row>
    <row r="77" spans="1:31" ht="12" customHeight="1">
      <c r="A77" s="133"/>
      <c r="B77" s="14"/>
      <c r="C77" s="14"/>
      <c r="D77" s="14"/>
      <c r="E77" s="14"/>
      <c r="F77" s="14"/>
      <c r="G77" s="14"/>
      <c r="H77" s="14"/>
      <c r="I77" s="14"/>
      <c r="J77" s="114"/>
      <c r="K77" s="117"/>
      <c r="L77" s="117"/>
      <c r="M77" s="117"/>
      <c r="N77" s="172"/>
      <c r="O77" s="136"/>
      <c r="P77" s="136"/>
      <c r="AE77" s="270"/>
    </row>
    <row r="78" spans="1:31" ht="15">
      <c r="A78" s="133"/>
      <c r="B78" s="14"/>
      <c r="C78" s="14"/>
      <c r="D78" s="14"/>
      <c r="E78" s="14"/>
      <c r="F78" s="14"/>
      <c r="G78" s="14"/>
      <c r="H78" s="14"/>
      <c r="I78" s="14"/>
      <c r="J78" s="114"/>
      <c r="K78" s="117"/>
      <c r="L78" s="117"/>
      <c r="M78" s="117"/>
      <c r="N78" s="172"/>
      <c r="O78" s="136"/>
      <c r="AE78" s="270"/>
    </row>
    <row r="79" spans="1:31" ht="15">
      <c r="A79" s="133"/>
      <c r="B79" s="14"/>
      <c r="C79" s="14"/>
      <c r="D79" s="14"/>
      <c r="E79" s="14"/>
      <c r="F79" s="14"/>
      <c r="G79" s="14"/>
      <c r="H79" s="14"/>
      <c r="I79" s="14"/>
      <c r="J79" s="114"/>
      <c r="K79" s="117"/>
      <c r="L79" s="117"/>
      <c r="M79" s="117"/>
      <c r="N79" s="172"/>
      <c r="O79" s="136"/>
      <c r="AE79" s="270"/>
    </row>
    <row r="80" spans="1:31" ht="15">
      <c r="A80" s="133"/>
      <c r="B80" s="14"/>
      <c r="C80" s="14"/>
      <c r="D80" s="14"/>
      <c r="E80" s="14"/>
      <c r="F80" s="14"/>
      <c r="G80" s="14"/>
      <c r="H80" s="14"/>
      <c r="I80" s="14"/>
      <c r="J80" s="114"/>
      <c r="K80" s="117"/>
      <c r="L80" s="117"/>
      <c r="M80" s="117"/>
      <c r="N80" s="172"/>
      <c r="O80" s="136"/>
      <c r="AE80" s="270"/>
    </row>
    <row r="81" spans="1:31" ht="15">
      <c r="A81" s="133"/>
      <c r="B81" s="14"/>
      <c r="C81" s="14"/>
      <c r="D81" s="14"/>
      <c r="E81" s="14"/>
      <c r="F81" s="14"/>
      <c r="G81" s="14"/>
      <c r="H81" s="14"/>
      <c r="I81" s="14"/>
      <c r="J81" s="114"/>
      <c r="K81" s="117"/>
      <c r="L81" s="117"/>
      <c r="M81" s="117"/>
      <c r="N81" s="172"/>
      <c r="O81" s="136"/>
      <c r="AE81" s="270"/>
    </row>
    <row r="82" spans="1:31" ht="15">
      <c r="AE82" s="270"/>
    </row>
    <row r="83" spans="1:31" ht="15">
      <c r="AE83" s="270"/>
    </row>
    <row r="84" spans="1:31" ht="15">
      <c r="AE84" s="270"/>
    </row>
    <row r="85" spans="1:31" ht="15">
      <c r="AE85" s="270"/>
    </row>
    <row r="86" spans="1:31" ht="15">
      <c r="AE86" s="270"/>
    </row>
    <row r="87" spans="1:31" ht="15">
      <c r="AE87" s="270"/>
    </row>
    <row r="88" spans="1:31" ht="15">
      <c r="AE88" s="270"/>
    </row>
    <row r="89" spans="1:31" ht="15">
      <c r="AE89" s="270"/>
    </row>
    <row r="90" spans="1:31" ht="15">
      <c r="AE90" s="270"/>
    </row>
    <row r="91" spans="1:31" ht="15">
      <c r="AE91" s="270"/>
    </row>
    <row r="92" spans="1:31" ht="15">
      <c r="AE92" s="270"/>
    </row>
    <row r="93" spans="1:31" ht="15">
      <c r="AE93" s="270"/>
    </row>
    <row r="94" spans="1:31" ht="15">
      <c r="AE94" s="270"/>
    </row>
    <row r="95" spans="1:31" ht="15">
      <c r="AE95" s="270"/>
    </row>
    <row r="96" spans="1:31" ht="15">
      <c r="AE96" s="270"/>
    </row>
    <row r="97" spans="31:31" ht="15">
      <c r="AE97" s="270"/>
    </row>
    <row r="98" spans="31:31" ht="15">
      <c r="AE98" s="270"/>
    </row>
    <row r="99" spans="31:31" ht="15">
      <c r="AE99" s="270"/>
    </row>
    <row r="100" spans="31:31" ht="15">
      <c r="AE100" s="270"/>
    </row>
    <row r="101" spans="31:31" ht="15">
      <c r="AE101" s="270"/>
    </row>
    <row r="102" spans="31:31" ht="15">
      <c r="AE102" s="270"/>
    </row>
    <row r="103" spans="31:31" ht="15">
      <c r="AE103" s="270"/>
    </row>
    <row r="104" spans="31:31" ht="15">
      <c r="AE104" s="270"/>
    </row>
    <row r="105" spans="31:31" ht="15">
      <c r="AE105" s="270"/>
    </row>
    <row r="106" spans="31:31" ht="15">
      <c r="AE106" s="270"/>
    </row>
    <row r="107" spans="31:31" ht="15">
      <c r="AE107" s="270"/>
    </row>
    <row r="108" spans="31:31" ht="15">
      <c r="AE108" s="270"/>
    </row>
    <row r="109" spans="31:31" ht="15">
      <c r="AE109" s="270"/>
    </row>
    <row r="110" spans="31:31" ht="15">
      <c r="AE110" s="270"/>
    </row>
    <row r="111" spans="31:31" ht="15">
      <c r="AE111" s="270"/>
    </row>
    <row r="112" spans="31:31" ht="15">
      <c r="AE112" s="270"/>
    </row>
    <row r="113" spans="31:31" ht="15">
      <c r="AE113" s="270"/>
    </row>
    <row r="114" spans="31:31" ht="15">
      <c r="AE114" s="270"/>
    </row>
    <row r="115" spans="31:31" ht="15">
      <c r="AE115" s="270"/>
    </row>
    <row r="116" spans="31:31" ht="15">
      <c r="AE116" s="270"/>
    </row>
    <row r="117" spans="31:31" ht="15">
      <c r="AE117" s="270"/>
    </row>
    <row r="118" spans="31:31" ht="15">
      <c r="AE118" s="270"/>
    </row>
    <row r="119" spans="31:31" ht="15">
      <c r="AE119" s="270"/>
    </row>
    <row r="120" spans="31:31" ht="15">
      <c r="AE120" s="270"/>
    </row>
    <row r="121" spans="31:31" ht="15">
      <c r="AE121" s="270"/>
    </row>
    <row r="122" spans="31:31" ht="15">
      <c r="AE122" s="270"/>
    </row>
    <row r="123" spans="31:31" ht="15">
      <c r="AE123" s="270"/>
    </row>
    <row r="124" spans="31:31" ht="15">
      <c r="AE124" s="270"/>
    </row>
    <row r="125" spans="31:31" ht="15">
      <c r="AE125" s="270"/>
    </row>
    <row r="126" spans="31:31" ht="15">
      <c r="AE126" s="270"/>
    </row>
    <row r="127" spans="31:31" ht="15">
      <c r="AE127" s="270"/>
    </row>
    <row r="128" spans="31:31" ht="15">
      <c r="AE128" s="270"/>
    </row>
    <row r="129" spans="31:31" ht="15">
      <c r="AE129" s="270"/>
    </row>
    <row r="130" spans="31:31" ht="15">
      <c r="AE130" s="270"/>
    </row>
    <row r="131" spans="31:31" ht="15">
      <c r="AE131" s="270"/>
    </row>
    <row r="132" spans="31:31" ht="15">
      <c r="AE132" s="270"/>
    </row>
    <row r="133" spans="31:31" ht="15">
      <c r="AE133" s="270"/>
    </row>
    <row r="134" spans="31:31" ht="15">
      <c r="AE134" s="270"/>
    </row>
    <row r="135" spans="31:31" ht="15">
      <c r="AE135" s="270"/>
    </row>
    <row r="136" spans="31:31" ht="15">
      <c r="AE136" s="270"/>
    </row>
    <row r="137" spans="31:31" ht="15">
      <c r="AE137" s="270"/>
    </row>
    <row r="138" spans="31:31" ht="15">
      <c r="AE138" s="270"/>
    </row>
    <row r="139" spans="31:31" ht="15">
      <c r="AE139" s="270"/>
    </row>
    <row r="140" spans="31:31" ht="15">
      <c r="AE140" s="270"/>
    </row>
    <row r="141" spans="31:31" ht="15">
      <c r="AE141" s="270"/>
    </row>
    <row r="142" spans="31:31" ht="15">
      <c r="AE142" s="270"/>
    </row>
    <row r="143" spans="31:31" ht="15">
      <c r="AE143" s="270"/>
    </row>
    <row r="144" spans="31:31" ht="15">
      <c r="AE144" s="270"/>
    </row>
    <row r="145" spans="31:31" ht="15">
      <c r="AE145" s="270"/>
    </row>
    <row r="146" spans="31:31" ht="15">
      <c r="AE146" s="270"/>
    </row>
    <row r="147" spans="31:31" ht="15">
      <c r="AE147" s="270"/>
    </row>
    <row r="148" spans="31:31" ht="15">
      <c r="AE148" s="270"/>
    </row>
  </sheetData>
  <mergeCells count="4">
    <mergeCell ref="A1:O1"/>
    <mergeCell ref="F7:J7"/>
    <mergeCell ref="K7:O7"/>
    <mergeCell ref="Q7:U7"/>
  </mergeCells>
  <pageMargins left="0.7" right="0.7" top="0.75" bottom="0.75" header="0.3" footer="0.3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O100"/>
  <sheetViews>
    <sheetView topLeftCell="A57" zoomScaleNormal="100" workbookViewId="0">
      <selection activeCell="M78" sqref="M78"/>
    </sheetView>
  </sheetViews>
  <sheetFormatPr defaultColWidth="8.85546875" defaultRowHeight="12.75"/>
  <cols>
    <col min="1" max="1" width="24" style="743" customWidth="1"/>
    <col min="2" max="2" width="49.5703125" style="743" customWidth="1"/>
    <col min="3" max="7" width="12.5703125" style="743" customWidth="1"/>
    <col min="8" max="8" width="8.85546875" style="741" customWidth="1"/>
    <col min="9" max="16384" width="8.85546875" style="741"/>
  </cols>
  <sheetData>
    <row r="1" spans="1:7">
      <c r="A1" s="1299" t="s">
        <v>171</v>
      </c>
      <c r="B1" s="1299"/>
      <c r="C1" s="1299"/>
      <c r="D1" s="1299"/>
      <c r="E1" s="1299"/>
      <c r="F1" s="1299"/>
      <c r="G1" s="1299"/>
    </row>
    <row r="2" spans="1:7">
      <c r="A2" s="742"/>
      <c r="B2" s="742"/>
      <c r="G2" s="744"/>
    </row>
    <row r="3" spans="1:7">
      <c r="A3" s="745" t="str">
        <f>'T1'!A3</f>
        <v>Hungary - TCZ</v>
      </c>
      <c r="B3" s="746"/>
      <c r="C3" s="741"/>
      <c r="D3" s="741"/>
      <c r="E3" s="747"/>
      <c r="F3" s="741"/>
      <c r="G3" s="741"/>
    </row>
    <row r="4" spans="1:7">
      <c r="A4" s="748" t="str">
        <f>'T1'!A4</f>
        <v>Currency: HUF</v>
      </c>
      <c r="B4" s="746"/>
      <c r="C4" s="741"/>
      <c r="D4" s="741"/>
      <c r="E4" s="747"/>
      <c r="F4" s="741"/>
      <c r="G4" s="741"/>
    </row>
    <row r="5" spans="1:7">
      <c r="A5" s="749" t="str">
        <f>'T1'!A5</f>
        <v>All Entities</v>
      </c>
      <c r="B5" s="746"/>
      <c r="C5" s="1300" t="s">
        <v>172</v>
      </c>
      <c r="D5" s="1301"/>
      <c r="E5" s="1301"/>
      <c r="F5" s="1301"/>
      <c r="G5" s="1302"/>
    </row>
    <row r="6" spans="1:7">
      <c r="A6" s="746"/>
      <c r="B6" s="746"/>
    </row>
    <row r="7" spans="1:7" ht="12.75" customHeight="1">
      <c r="A7" s="1303" t="s">
        <v>173</v>
      </c>
      <c r="B7" s="1304"/>
      <c r="C7" s="681">
        <v>2020</v>
      </c>
      <c r="D7" s="682">
        <v>2021</v>
      </c>
      <c r="E7" s="682">
        <v>2022</v>
      </c>
      <c r="F7" s="682">
        <v>2023</v>
      </c>
      <c r="G7" s="683">
        <v>2024</v>
      </c>
    </row>
    <row r="8" spans="1:7">
      <c r="A8" s="746"/>
      <c r="B8" s="746"/>
      <c r="C8" s="746"/>
      <c r="D8" s="746"/>
      <c r="E8" s="746"/>
      <c r="F8" s="746"/>
      <c r="G8" s="746"/>
    </row>
    <row r="9" spans="1:7" s="752" customFormat="1">
      <c r="A9" s="750" t="s">
        <v>174</v>
      </c>
      <c r="B9" s="750"/>
      <c r="C9" s="751"/>
      <c r="D9" s="751"/>
      <c r="E9" s="751"/>
      <c r="F9" s="751"/>
      <c r="G9" s="751"/>
    </row>
    <row r="10" spans="1:7" ht="3" customHeight="1">
      <c r="A10" s="746"/>
      <c r="B10" s="746"/>
      <c r="C10" s="746"/>
      <c r="D10" s="746"/>
      <c r="E10" s="746"/>
      <c r="F10" s="746"/>
      <c r="G10" s="746"/>
    </row>
    <row r="11" spans="1:7">
      <c r="A11" s="684" t="s">
        <v>175</v>
      </c>
      <c r="B11" s="685"/>
      <c r="C11" s="686"/>
      <c r="D11" s="687"/>
      <c r="E11" s="687"/>
      <c r="F11" s="687"/>
      <c r="G11" s="688"/>
    </row>
    <row r="12" spans="1:7">
      <c r="A12" s="753" t="s">
        <v>176</v>
      </c>
      <c r="B12" s="754"/>
      <c r="C12" s="755">
        <f>'T2 ANSP HungaroControl'!C12+'T2 NSA'!C12</f>
        <v>8067687.8916746359</v>
      </c>
      <c r="D12" s="756">
        <f>'T2 ANSP HungaroControl'!D12+'T2 NSA'!D12</f>
        <v>9330850.4078363888</v>
      </c>
      <c r="E12" s="756">
        <f>'T2 ANSP HungaroControl'!E12+'T2 NSA'!E12</f>
        <v>11077881.051238447</v>
      </c>
      <c r="F12" s="756">
        <f>'T2 ANSP HungaroControl'!F12+'T2 NSA'!F12</f>
        <v>12319129.570423374</v>
      </c>
      <c r="G12" s="757">
        <f>'T2 ANSP HungaroControl'!G12+'T2 NSA'!G12</f>
        <v>12605339.014439519</v>
      </c>
    </row>
    <row r="13" spans="1:7" ht="3" customHeight="1">
      <c r="A13" s="746"/>
      <c r="B13" s="746"/>
      <c r="C13" s="746"/>
      <c r="D13" s="746"/>
      <c r="E13" s="746"/>
      <c r="F13" s="746"/>
      <c r="G13" s="746"/>
    </row>
    <row r="14" spans="1:7">
      <c r="A14" s="684" t="s">
        <v>177</v>
      </c>
      <c r="B14" s="685"/>
      <c r="C14" s="686"/>
      <c r="D14" s="687"/>
      <c r="E14" s="687"/>
      <c r="F14" s="687"/>
      <c r="G14" s="688"/>
    </row>
    <row r="15" spans="1:7">
      <c r="A15" s="758" t="s">
        <v>178</v>
      </c>
      <c r="B15" s="759"/>
      <c r="C15" s="760">
        <f>'T2 ANSP HungaroControl'!C15+'T2 NSA'!C15</f>
        <v>6715087.5656985734</v>
      </c>
      <c r="D15" s="761">
        <f>'T2 ANSP HungaroControl'!D15+'T2 NSA'!D15</f>
        <v>7343793.4716546545</v>
      </c>
      <c r="E15" s="761">
        <f>'T2 ANSP HungaroControl'!E15+'T2 NSA'!E15</f>
        <v>8355281.7222385015</v>
      </c>
      <c r="F15" s="761">
        <f>'T2 ANSP HungaroControl'!F15+'T2 NSA'!F15</f>
        <v>8858076.8959207945</v>
      </c>
      <c r="G15" s="762">
        <f>'T2 ANSP HungaroControl'!G15+'T2 NSA'!G15</f>
        <v>9022036.8896896113</v>
      </c>
    </row>
    <row r="16" spans="1:7">
      <c r="A16" s="763" t="s">
        <v>179</v>
      </c>
      <c r="B16" s="764"/>
      <c r="C16" s="1017">
        <f>+'T1'!K65</f>
        <v>109.37868689999998</v>
      </c>
      <c r="D16" s="761">
        <f>+'T1'!L65</f>
        <v>112.66004750699997</v>
      </c>
      <c r="E16" s="761">
        <f>+'T1'!M65</f>
        <v>116.03984893220998</v>
      </c>
      <c r="F16" s="761">
        <f>+'T1'!N65</f>
        <v>119.52104440017628</v>
      </c>
      <c r="G16" s="762">
        <f>+'T1'!O65</f>
        <v>123.10667573218157</v>
      </c>
    </row>
    <row r="17" spans="1:7">
      <c r="A17" s="766" t="s">
        <v>180</v>
      </c>
      <c r="B17" s="767"/>
      <c r="C17" s="765"/>
      <c r="D17" s="768"/>
      <c r="E17" s="768"/>
      <c r="F17" s="768"/>
      <c r="G17" s="769"/>
    </row>
    <row r="18" spans="1:7">
      <c r="A18" s="770" t="s">
        <v>181</v>
      </c>
      <c r="B18" s="771"/>
      <c r="C18" s="772"/>
      <c r="D18" s="773"/>
      <c r="E18" s="773"/>
      <c r="F18" s="774"/>
      <c r="G18" s="775"/>
    </row>
    <row r="19" spans="1:7">
      <c r="A19" s="753" t="s">
        <v>182</v>
      </c>
      <c r="B19" s="754"/>
      <c r="C19" s="755"/>
      <c r="D19" s="756"/>
      <c r="E19" s="756"/>
      <c r="F19" s="776"/>
      <c r="G19" s="777"/>
    </row>
    <row r="20" spans="1:7" ht="3" customHeight="1">
      <c r="A20" s="746"/>
      <c r="B20" s="746"/>
      <c r="C20" s="746"/>
      <c r="D20" s="746"/>
      <c r="E20" s="746"/>
      <c r="F20" s="746"/>
      <c r="G20" s="746"/>
    </row>
    <row r="21" spans="1:7">
      <c r="A21" s="684" t="s">
        <v>183</v>
      </c>
      <c r="B21" s="685"/>
      <c r="C21" s="686"/>
      <c r="D21" s="687"/>
      <c r="E21" s="687"/>
      <c r="F21" s="687"/>
      <c r="G21" s="688"/>
    </row>
    <row r="22" spans="1:7">
      <c r="A22" s="778" t="s">
        <v>184</v>
      </c>
      <c r="B22" s="779"/>
      <c r="C22" s="780"/>
      <c r="D22" s="781"/>
      <c r="E22" s="781"/>
      <c r="F22" s="782"/>
      <c r="G22" s="783"/>
    </row>
    <row r="23" spans="1:7">
      <c r="A23" s="784" t="s">
        <v>185</v>
      </c>
      <c r="B23" s="785"/>
      <c r="C23" s="760"/>
      <c r="D23" s="786"/>
      <c r="E23" s="786"/>
      <c r="F23" s="787"/>
      <c r="G23" s="788"/>
    </row>
    <row r="24" spans="1:7">
      <c r="A24" s="784" t="s">
        <v>186</v>
      </c>
      <c r="B24" s="785"/>
      <c r="C24" s="760"/>
      <c r="D24" s="786"/>
      <c r="E24" s="786"/>
      <c r="F24" s="787"/>
      <c r="G24" s="788"/>
    </row>
    <row r="25" spans="1:7">
      <c r="A25" s="784" t="s">
        <v>187</v>
      </c>
      <c r="B25" s="785"/>
      <c r="C25" s="760"/>
      <c r="D25" s="786"/>
      <c r="E25" s="786"/>
      <c r="F25" s="787"/>
      <c r="G25" s="788"/>
    </row>
    <row r="26" spans="1:7">
      <c r="A26" s="784" t="s">
        <v>188</v>
      </c>
      <c r="B26" s="785"/>
      <c r="C26" s="760"/>
      <c r="D26" s="786"/>
      <c r="E26" s="786"/>
      <c r="F26" s="787"/>
      <c r="G26" s="788"/>
    </row>
    <row r="27" spans="1:7">
      <c r="A27" s="784" t="s">
        <v>189</v>
      </c>
      <c r="B27" s="785"/>
      <c r="C27" s="760"/>
      <c r="D27" s="786"/>
      <c r="E27" s="786"/>
      <c r="F27" s="787"/>
      <c r="G27" s="788"/>
    </row>
    <row r="28" spans="1:7">
      <c r="A28" s="789" t="s">
        <v>190</v>
      </c>
      <c r="B28" s="790"/>
      <c r="C28" s="755"/>
      <c r="D28" s="756"/>
      <c r="E28" s="756"/>
      <c r="F28" s="776"/>
      <c r="G28" s="777"/>
    </row>
    <row r="30" spans="1:7" s="752" customFormat="1">
      <c r="A30" s="750" t="s">
        <v>191</v>
      </c>
      <c r="B30" s="750"/>
      <c r="C30" s="751"/>
      <c r="D30" s="751"/>
      <c r="E30" s="751"/>
      <c r="F30" s="751"/>
      <c r="G30" s="751"/>
    </row>
    <row r="31" spans="1:7" ht="3" customHeight="1">
      <c r="A31" s="746"/>
      <c r="B31" s="746"/>
      <c r="C31" s="746"/>
      <c r="D31" s="746"/>
      <c r="E31" s="746"/>
      <c r="F31" s="746"/>
      <c r="G31" s="746"/>
    </row>
    <row r="32" spans="1:7">
      <c r="A32" s="684" t="s">
        <v>192</v>
      </c>
      <c r="B32" s="685"/>
      <c r="C32" s="686"/>
      <c r="D32" s="687"/>
      <c r="E32" s="687"/>
      <c r="F32" s="687"/>
      <c r="G32" s="688"/>
    </row>
    <row r="33" spans="1:7">
      <c r="A33" s="766" t="s">
        <v>193</v>
      </c>
      <c r="B33" s="767"/>
      <c r="C33" s="760">
        <f>'T2 ANSP HungaroControl'!C33+'T2 NSA'!C33</f>
        <v>7838432.3862822382</v>
      </c>
      <c r="D33" s="761">
        <f>'T2 ANSP HungaroControl'!D33+'T2 NSA'!D33</f>
        <v>9071219.9520265274</v>
      </c>
      <c r="E33" s="761">
        <f>'T2 ANSP HungaroControl'!E33+'T2 NSA'!E33</f>
        <v>10780227.949164899</v>
      </c>
      <c r="F33" s="761">
        <f>'T2 ANSP HungaroControl'!F33+'T2 NSA'!F33</f>
        <v>11991506.998828441</v>
      </c>
      <c r="G33" s="762">
        <f>'T2 ANSP HungaroControl'!G33+'T2 NSA'!G33</f>
        <v>12262837.473903008</v>
      </c>
    </row>
    <row r="34" spans="1:7">
      <c r="A34" s="791" t="s">
        <v>194</v>
      </c>
      <c r="B34" s="792"/>
      <c r="C34" s="689"/>
      <c r="D34" s="689"/>
      <c r="E34" s="689"/>
      <c r="F34" s="689"/>
      <c r="G34" s="690"/>
    </row>
    <row r="35" spans="1:7">
      <c r="A35" s="791" t="s">
        <v>195</v>
      </c>
      <c r="B35" s="792"/>
      <c r="C35" s="689"/>
      <c r="D35" s="689"/>
      <c r="E35" s="689"/>
      <c r="F35" s="689"/>
      <c r="G35" s="690"/>
    </row>
    <row r="36" spans="1:7">
      <c r="A36" s="791" t="s">
        <v>196</v>
      </c>
      <c r="B36" s="792"/>
      <c r="C36" s="689"/>
      <c r="D36" s="689"/>
      <c r="E36" s="689"/>
      <c r="F36" s="689"/>
      <c r="G36" s="690"/>
    </row>
    <row r="37" spans="1:7">
      <c r="A37" s="791" t="s">
        <v>197</v>
      </c>
      <c r="B37" s="792"/>
      <c r="C37" s="689"/>
      <c r="D37" s="689"/>
      <c r="E37" s="689"/>
      <c r="F37" s="689"/>
      <c r="G37" s="690"/>
    </row>
    <row r="38" spans="1:7">
      <c r="A38" s="766" t="s">
        <v>198</v>
      </c>
      <c r="B38" s="767"/>
      <c r="C38" s="760">
        <f>'T1'!K68</f>
        <v>84.9</v>
      </c>
      <c r="D38" s="795">
        <f>'T1'!L68</f>
        <v>90.1</v>
      </c>
      <c r="E38" s="795">
        <f>'T1'!M68</f>
        <v>98.1</v>
      </c>
      <c r="F38" s="795">
        <f>'T1'!N68</f>
        <v>103.1</v>
      </c>
      <c r="G38" s="796">
        <f>'T1'!O68</f>
        <v>106.7</v>
      </c>
    </row>
    <row r="39" spans="1:7">
      <c r="A39" s="791" t="s">
        <v>199</v>
      </c>
      <c r="B39" s="792"/>
      <c r="C39" s="760"/>
      <c r="D39" s="786"/>
      <c r="E39" s="786"/>
      <c r="F39" s="786"/>
      <c r="G39" s="796"/>
    </row>
    <row r="40" spans="1:7">
      <c r="A40" s="797" t="s">
        <v>200</v>
      </c>
      <c r="B40" s="798"/>
      <c r="C40" s="799"/>
      <c r="D40" s="799"/>
      <c r="E40" s="799"/>
      <c r="F40" s="800"/>
      <c r="G40" s="801"/>
    </row>
    <row r="41" spans="1:7">
      <c r="A41" s="753" t="s">
        <v>201</v>
      </c>
      <c r="B41" s="754"/>
      <c r="C41" s="755"/>
      <c r="D41" s="756"/>
      <c r="E41" s="756"/>
      <c r="F41" s="776"/>
      <c r="G41" s="777"/>
    </row>
    <row r="42" spans="1:7" ht="3" customHeight="1">
      <c r="A42" s="746"/>
      <c r="B42" s="746"/>
      <c r="C42" s="746"/>
      <c r="D42" s="746"/>
      <c r="E42" s="746"/>
      <c r="F42" s="746"/>
      <c r="G42" s="746"/>
    </row>
    <row r="43" spans="1:7">
      <c r="A43" s="684" t="s">
        <v>202</v>
      </c>
      <c r="B43" s="685"/>
      <c r="C43" s="686"/>
      <c r="D43" s="687"/>
      <c r="E43" s="687"/>
      <c r="F43" s="687"/>
      <c r="G43" s="688"/>
    </row>
    <row r="44" spans="1:7">
      <c r="A44" s="802" t="s">
        <v>203</v>
      </c>
      <c r="B44" s="803"/>
      <c r="C44" s="781"/>
      <c r="D44" s="781"/>
      <c r="E44" s="781"/>
      <c r="F44" s="804"/>
      <c r="G44" s="805"/>
    </row>
    <row r="45" spans="1:7">
      <c r="A45" s="806" t="s">
        <v>204</v>
      </c>
      <c r="B45" s="807"/>
      <c r="C45" s="808"/>
      <c r="D45" s="808"/>
      <c r="E45" s="808"/>
      <c r="F45" s="809"/>
      <c r="G45" s="810"/>
    </row>
    <row r="46" spans="1:7">
      <c r="A46" s="789" t="s">
        <v>205</v>
      </c>
      <c r="B46" s="790"/>
      <c r="C46" s="755"/>
      <c r="D46" s="756"/>
      <c r="E46" s="756"/>
      <c r="F46" s="776"/>
      <c r="G46" s="777"/>
    </row>
    <row r="48" spans="1:7" s="752" customFormat="1">
      <c r="A48" s="750" t="s">
        <v>206</v>
      </c>
      <c r="B48" s="750"/>
      <c r="C48" s="751"/>
      <c r="D48" s="751"/>
      <c r="E48" s="751"/>
      <c r="F48" s="751"/>
      <c r="G48" s="751"/>
    </row>
    <row r="49" spans="1:7" ht="3" customHeight="1">
      <c r="A49" s="746"/>
      <c r="B49" s="746"/>
      <c r="C49" s="746"/>
      <c r="D49" s="746"/>
      <c r="E49" s="746"/>
      <c r="F49" s="746"/>
      <c r="G49" s="746"/>
    </row>
    <row r="50" spans="1:7">
      <c r="A50" s="684" t="s">
        <v>207</v>
      </c>
      <c r="B50" s="685"/>
      <c r="C50" s="686"/>
      <c r="D50" s="687"/>
      <c r="E50" s="687"/>
      <c r="F50" s="687"/>
      <c r="G50" s="688"/>
    </row>
    <row r="51" spans="1:7">
      <c r="A51" s="791" t="s">
        <v>208</v>
      </c>
      <c r="B51" s="792"/>
      <c r="C51" s="760"/>
      <c r="D51" s="786"/>
      <c r="E51" s="786"/>
      <c r="F51" s="793"/>
      <c r="G51" s="811"/>
    </row>
    <row r="52" spans="1:7">
      <c r="A52" s="791" t="s">
        <v>209</v>
      </c>
      <c r="B52" s="792"/>
      <c r="C52" s="760"/>
      <c r="D52" s="786"/>
      <c r="E52" s="786"/>
      <c r="F52" s="793"/>
      <c r="G52" s="811"/>
    </row>
    <row r="53" spans="1:7">
      <c r="A53" s="766" t="s">
        <v>210</v>
      </c>
      <c r="B53" s="767"/>
      <c r="C53" s="760"/>
      <c r="D53" s="786"/>
      <c r="E53" s="786"/>
      <c r="F53" s="809"/>
      <c r="G53" s="812"/>
    </row>
    <row r="54" spans="1:7" s="815" customFormat="1">
      <c r="A54" s="789" t="s">
        <v>211</v>
      </c>
      <c r="B54" s="790"/>
      <c r="C54" s="755"/>
      <c r="D54" s="813"/>
      <c r="E54" s="813"/>
      <c r="F54" s="813"/>
      <c r="G54" s="814"/>
    </row>
    <row r="55" spans="1:7">
      <c r="A55" s="746"/>
      <c r="B55" s="746"/>
      <c r="C55" s="746"/>
      <c r="D55" s="746"/>
      <c r="E55" s="746"/>
      <c r="F55" s="746"/>
      <c r="G55" s="746"/>
    </row>
    <row r="56" spans="1:7" s="752" customFormat="1">
      <c r="A56" s="750" t="s">
        <v>212</v>
      </c>
      <c r="B56" s="750"/>
      <c r="C56" s="816"/>
      <c r="D56" s="816"/>
      <c r="E56" s="816"/>
      <c r="F56" s="751"/>
      <c r="G56" s="751"/>
    </row>
    <row r="57" spans="1:7" ht="3" customHeight="1">
      <c r="A57" s="746"/>
      <c r="B57" s="746"/>
      <c r="C57" s="746"/>
      <c r="D57" s="746"/>
      <c r="E57" s="746"/>
      <c r="F57" s="746"/>
      <c r="G57" s="746"/>
    </row>
    <row r="58" spans="1:7">
      <c r="A58" s="684" t="s">
        <v>213</v>
      </c>
      <c r="B58" s="685"/>
      <c r="C58" s="686"/>
      <c r="D58" s="687"/>
      <c r="E58" s="687"/>
      <c r="F58" s="687"/>
      <c r="G58" s="688"/>
    </row>
    <row r="59" spans="1:7" s="819" customFormat="1">
      <c r="A59" s="789" t="s">
        <v>214</v>
      </c>
      <c r="B59" s="790"/>
      <c r="C59" s="755"/>
      <c r="D59" s="756"/>
      <c r="E59" s="756"/>
      <c r="F59" s="817"/>
      <c r="G59" s="818"/>
    </row>
    <row r="60" spans="1:7" ht="3" customHeight="1">
      <c r="A60" s="746"/>
      <c r="B60" s="746"/>
      <c r="C60" s="746"/>
      <c r="D60" s="746"/>
      <c r="E60" s="746"/>
      <c r="F60" s="746"/>
      <c r="G60" s="746"/>
    </row>
    <row r="61" spans="1:7">
      <c r="A61" s="684" t="s">
        <v>215</v>
      </c>
      <c r="B61" s="685"/>
      <c r="C61" s="686"/>
      <c r="D61" s="687"/>
      <c r="E61" s="687"/>
      <c r="F61" s="687"/>
      <c r="G61" s="688"/>
    </row>
    <row r="62" spans="1:7">
      <c r="A62" s="758" t="s">
        <v>216</v>
      </c>
      <c r="B62" s="759"/>
      <c r="C62" s="820"/>
      <c r="D62" s="776"/>
      <c r="E62" s="776"/>
      <c r="F62" s="821"/>
      <c r="G62" s="822"/>
    </row>
    <row r="63" spans="1:7">
      <c r="A63" s="823" t="s">
        <v>217</v>
      </c>
      <c r="B63" s="824"/>
      <c r="C63" s="820"/>
      <c r="D63" s="776"/>
      <c r="E63" s="776"/>
      <c r="F63" s="825"/>
      <c r="G63" s="826"/>
    </row>
    <row r="64" spans="1:7" ht="3" customHeight="1">
      <c r="A64" s="746"/>
      <c r="B64" s="746"/>
      <c r="C64" s="746"/>
      <c r="D64" s="746"/>
      <c r="E64" s="746"/>
      <c r="F64" s="746"/>
      <c r="G64" s="746"/>
    </row>
    <row r="65" spans="1:15">
      <c r="A65" s="684" t="s">
        <v>218</v>
      </c>
      <c r="B65" s="685"/>
      <c r="C65" s="686"/>
      <c r="D65" s="687"/>
      <c r="E65" s="687"/>
      <c r="F65" s="687"/>
      <c r="G65" s="688"/>
    </row>
    <row r="66" spans="1:15">
      <c r="A66" s="823" t="s">
        <v>219</v>
      </c>
      <c r="B66" s="824"/>
      <c r="C66" s="820">
        <f>'T2 ANSP HungaroControl'!C66+'T2 NSA'!C66</f>
        <v>0</v>
      </c>
      <c r="D66" s="776">
        <f>'T2 ANSP HungaroControl'!D66+'T2 NSA'!D66</f>
        <v>0</v>
      </c>
      <c r="E66" s="776">
        <f>'T2 ANSP HungaroControl'!E66+'T2 NSA'!E66</f>
        <v>0</v>
      </c>
      <c r="F66" s="776">
        <f>'T2 ANSP HungaroControl'!F66+'T2 NSA'!F66</f>
        <v>0</v>
      </c>
      <c r="G66" s="1007">
        <f>'T2 ANSP HungaroControl'!G66+'T2 NSA'!G66</f>
        <v>0</v>
      </c>
    </row>
    <row r="67" spans="1:15" ht="3" customHeight="1">
      <c r="A67" s="746"/>
      <c r="B67" s="746"/>
      <c r="C67" s="746"/>
      <c r="D67" s="746"/>
      <c r="E67" s="746"/>
      <c r="F67" s="746"/>
      <c r="G67" s="746"/>
    </row>
    <row r="68" spans="1:15">
      <c r="A68" s="684" t="s">
        <v>220</v>
      </c>
      <c r="B68" s="685"/>
      <c r="C68" s="686"/>
      <c r="D68" s="687"/>
      <c r="E68" s="687"/>
      <c r="F68" s="687"/>
      <c r="G68" s="688"/>
    </row>
    <row r="69" spans="1:15">
      <c r="A69" s="827" t="s">
        <v>221</v>
      </c>
      <c r="B69" s="828"/>
      <c r="C69" s="780"/>
      <c r="D69" s="781"/>
      <c r="E69" s="781"/>
      <c r="F69" s="782"/>
      <c r="G69" s="829"/>
    </row>
    <row r="70" spans="1:15">
      <c r="A70" s="791" t="s">
        <v>222</v>
      </c>
      <c r="B70" s="792"/>
      <c r="C70" s="760"/>
      <c r="D70" s="786"/>
      <c r="E70" s="786"/>
      <c r="F70" s="787"/>
      <c r="G70" s="830"/>
    </row>
    <row r="71" spans="1:15">
      <c r="A71" s="791" t="s">
        <v>223</v>
      </c>
      <c r="B71" s="792"/>
      <c r="C71" s="760"/>
      <c r="D71" s="786"/>
      <c r="E71" s="786"/>
      <c r="F71" s="787"/>
      <c r="G71" s="830"/>
    </row>
    <row r="72" spans="1:15">
      <c r="A72" s="791" t="s">
        <v>224</v>
      </c>
      <c r="B72" s="792"/>
      <c r="C72" s="760"/>
      <c r="D72" s="786"/>
      <c r="E72" s="786"/>
      <c r="F72" s="787"/>
      <c r="G72" s="830"/>
    </row>
    <row r="73" spans="1:15">
      <c r="A73" s="831" t="s">
        <v>225</v>
      </c>
      <c r="B73" s="832"/>
      <c r="C73" s="755"/>
      <c r="D73" s="756"/>
      <c r="E73" s="756"/>
      <c r="F73" s="817"/>
      <c r="G73" s="833"/>
    </row>
    <row r="74" spans="1:15" ht="3.95" customHeight="1">
      <c r="A74" s="746"/>
      <c r="B74" s="746"/>
      <c r="C74" s="746"/>
      <c r="D74" s="746"/>
      <c r="E74" s="746"/>
      <c r="F74" s="746"/>
      <c r="G74" s="746"/>
    </row>
    <row r="75" spans="1:15">
      <c r="A75" s="684" t="s">
        <v>226</v>
      </c>
      <c r="B75" s="685"/>
      <c r="C75" s="686"/>
      <c r="D75" s="687"/>
      <c r="E75" s="687"/>
      <c r="F75" s="687"/>
      <c r="G75" s="688"/>
    </row>
    <row r="76" spans="1:15" s="819" customFormat="1">
      <c r="A76" s="831" t="s">
        <v>227</v>
      </c>
      <c r="B76" s="832"/>
      <c r="C76" s="755"/>
      <c r="D76" s="756"/>
      <c r="E76" s="756"/>
      <c r="F76" s="817"/>
      <c r="G76" s="833"/>
      <c r="I76" s="741"/>
      <c r="J76" s="741"/>
      <c r="K76" s="741"/>
      <c r="L76" s="741"/>
      <c r="M76" s="741"/>
      <c r="N76" s="741"/>
      <c r="O76" s="741"/>
    </row>
    <row r="77" spans="1:15" ht="9.9499999999999993" customHeight="1">
      <c r="A77" s="834"/>
      <c r="B77" s="834"/>
      <c r="C77" s="835"/>
      <c r="D77" s="835"/>
      <c r="E77" s="835"/>
      <c r="F77" s="836"/>
      <c r="G77" s="836"/>
    </row>
    <row r="78" spans="1:15">
      <c r="A78" s="691" t="s">
        <v>228</v>
      </c>
      <c r="B78" s="692"/>
      <c r="C78" s="693"/>
      <c r="D78" s="694"/>
      <c r="E78" s="694"/>
      <c r="F78" s="695"/>
      <c r="G78" s="696"/>
    </row>
    <row r="79" spans="1:15" ht="26.1" customHeight="1">
      <c r="A79" s="837"/>
      <c r="B79" s="746"/>
      <c r="C79" s="838"/>
      <c r="D79" s="838"/>
      <c r="E79" s="838"/>
      <c r="F79" s="838"/>
      <c r="G79" s="838"/>
    </row>
    <row r="80" spans="1:15" ht="12.75" customHeight="1">
      <c r="A80" s="1303" t="s">
        <v>229</v>
      </c>
      <c r="B80" s="1304"/>
      <c r="C80" s="681">
        <v>2020</v>
      </c>
      <c r="D80" s="682">
        <v>2021</v>
      </c>
      <c r="E80" s="682">
        <v>2022</v>
      </c>
      <c r="F80" s="682">
        <v>2023</v>
      </c>
      <c r="G80" s="683">
        <v>2024</v>
      </c>
    </row>
    <row r="81" spans="1:7">
      <c r="A81" s="778" t="s">
        <v>230</v>
      </c>
      <c r="B81" s="779"/>
      <c r="C81" s="1019">
        <f>'T2 ANSP HungaroControl'!C81+'T2 NSA'!C81</f>
        <v>8067687.8916746359</v>
      </c>
      <c r="D81" s="1020">
        <f>'T2 ANSP HungaroControl'!D81+'T2 NSA'!D81</f>
        <v>9330850.4078363888</v>
      </c>
      <c r="E81" s="1020">
        <f>'T2 ANSP HungaroControl'!E81+'T2 NSA'!E81</f>
        <v>11077881.051238447</v>
      </c>
      <c r="F81" s="1020">
        <f>'T2 ANSP HungaroControl'!F81+'T2 NSA'!F81</f>
        <v>12319129.570423374</v>
      </c>
      <c r="G81" s="1021">
        <f>'T2 ANSP HungaroControl'!G81+'T2 NSA'!G81</f>
        <v>12605339.014439519</v>
      </c>
    </row>
    <row r="82" spans="1:7">
      <c r="A82" s="766" t="s">
        <v>231</v>
      </c>
      <c r="B82" s="767"/>
      <c r="C82" s="1022">
        <f>'T2 ANSP HungaroControl'!C82+'T2 NSA'!C82</f>
        <v>-305313.34928434592</v>
      </c>
      <c r="D82" s="1023">
        <f>'T2 ANSP HungaroControl'!D82+'T2 NSA'!D82</f>
        <v>0</v>
      </c>
      <c r="E82" s="1023">
        <f>'T2 ANSP HungaroControl'!E82+'T2 NSA'!E82</f>
        <v>0</v>
      </c>
      <c r="F82" s="1023">
        <f>'T2 ANSP HungaroControl'!F82+'T2 NSA'!F82</f>
        <v>0</v>
      </c>
      <c r="G82" s="1024">
        <f>'T2 ANSP HungaroControl'!G82+'T2 NSA'!G82</f>
        <v>0</v>
      </c>
    </row>
    <row r="83" spans="1:7">
      <c r="A83" s="766" t="s">
        <v>232</v>
      </c>
      <c r="B83" s="767"/>
      <c r="C83" s="1022">
        <f>'T2 ANSP HungaroControl'!C83+'T2 NSA'!C83</f>
        <v>0</v>
      </c>
      <c r="D83" s="1023">
        <f>'T2 ANSP HungaroControl'!D83+'T2 NSA'!D83</f>
        <v>0</v>
      </c>
      <c r="E83" s="1023">
        <f>'T2 ANSP HungaroControl'!E83+'T2 NSA'!E83</f>
        <v>0</v>
      </c>
      <c r="F83" s="1023">
        <f>'T2 ANSP HungaroControl'!F83+'T2 NSA'!F83</f>
        <v>0</v>
      </c>
      <c r="G83" s="1024">
        <f>'T2 ANSP HungaroControl'!G83+'T2 NSA'!G83</f>
        <v>0</v>
      </c>
    </row>
    <row r="84" spans="1:7">
      <c r="A84" s="791" t="s">
        <v>233</v>
      </c>
      <c r="B84" s="792"/>
      <c r="C84" s="1022">
        <f>'T2 ANSP HungaroControl'!C84+'T2 NSA'!C84</f>
        <v>0</v>
      </c>
      <c r="D84" s="1023">
        <f>'T2 ANSP HungaroControl'!D84+'T2 NSA'!D84</f>
        <v>-84590.498837511113</v>
      </c>
      <c r="E84" s="1023">
        <f>'T2 ANSP HungaroControl'!E84+'T2 NSA'!E84</f>
        <v>-84590.498837511113</v>
      </c>
      <c r="F84" s="1023">
        <f>'T2 ANSP HungaroControl'!F84+'T2 NSA'!F84</f>
        <v>-84590.498837511113</v>
      </c>
      <c r="G84" s="1024">
        <f>'T2 ANSP HungaroControl'!G84+'T2 NSA'!G84</f>
        <v>-84590.498837511113</v>
      </c>
    </row>
    <row r="85" spans="1:7">
      <c r="A85" s="791" t="s">
        <v>234</v>
      </c>
      <c r="B85" s="792"/>
      <c r="C85" s="1022">
        <f>'T2 ANSP HungaroControl'!C85+'T2 NSA'!C85</f>
        <v>0</v>
      </c>
      <c r="D85" s="1023">
        <f>'T2 ANSP HungaroControl'!D85+'T2 NSA'!D85</f>
        <v>0</v>
      </c>
      <c r="E85" s="1023">
        <f>'T2 ANSP HungaroControl'!E85+'T2 NSA'!E85</f>
        <v>0</v>
      </c>
      <c r="F85" s="1023">
        <f>'T2 ANSP HungaroControl'!F85+'T2 NSA'!F85</f>
        <v>0</v>
      </c>
      <c r="G85" s="1024">
        <f>'T2 ANSP HungaroControl'!G85+'T2 NSA'!G85</f>
        <v>0</v>
      </c>
    </row>
    <row r="86" spans="1:7">
      <c r="A86" s="791" t="s">
        <v>235</v>
      </c>
      <c r="B86" s="792"/>
      <c r="C86" s="1022">
        <f>'T2 ANSP HungaroControl'!C86+'T2 NSA'!C86</f>
        <v>0</v>
      </c>
      <c r="D86" s="1023">
        <f>'T2 ANSP HungaroControl'!D86+'T2 NSA'!D86</f>
        <v>0</v>
      </c>
      <c r="E86" s="1023">
        <f>'T2 ANSP HungaroControl'!E86+'T2 NSA'!E86</f>
        <v>0</v>
      </c>
      <c r="F86" s="1023">
        <f>'T2 ANSP HungaroControl'!F86+'T2 NSA'!F86</f>
        <v>0</v>
      </c>
      <c r="G86" s="1024">
        <f>'T2 ANSP HungaroControl'!G86+'T2 NSA'!G86</f>
        <v>0</v>
      </c>
    </row>
    <row r="87" spans="1:7">
      <c r="A87" s="791" t="s">
        <v>236</v>
      </c>
      <c r="B87" s="792"/>
      <c r="C87" s="1022">
        <f>'T2 ANSP HungaroControl'!C87+'T2 NSA'!C87</f>
        <v>-1266712.8377588594</v>
      </c>
      <c r="D87" s="1023">
        <f>'T2 ANSP HungaroControl'!D87+'T2 NSA'!D87</f>
        <v>0</v>
      </c>
      <c r="E87" s="1023">
        <f>'T2 ANSP HungaroControl'!E87+'T2 NSA'!E87</f>
        <v>0</v>
      </c>
      <c r="F87" s="1023">
        <f>'T2 ANSP HungaroControl'!F87+'T2 NSA'!F87</f>
        <v>0</v>
      </c>
      <c r="G87" s="1024">
        <f>'T2 ANSP HungaroControl'!G87+'T2 NSA'!G87</f>
        <v>0</v>
      </c>
    </row>
    <row r="88" spans="1:7">
      <c r="A88" s="766" t="s">
        <v>237</v>
      </c>
      <c r="B88" s="767"/>
      <c r="C88" s="1022">
        <f>'T2 ANSP HungaroControl'!C88+'T2 NSA'!C88</f>
        <v>3334.6432994684856</v>
      </c>
      <c r="D88" s="1023">
        <f>'T2 ANSP HungaroControl'!D88+'T2 NSA'!D88</f>
        <v>0</v>
      </c>
      <c r="E88" s="1023">
        <f>'T2 ANSP HungaroControl'!E88+'T2 NSA'!E88</f>
        <v>0</v>
      </c>
      <c r="F88" s="1023">
        <f>'T2 ANSP HungaroControl'!F88+'T2 NSA'!F88</f>
        <v>0</v>
      </c>
      <c r="G88" s="1024">
        <f>'T2 ANSP HungaroControl'!G88+'T2 NSA'!G88</f>
        <v>0</v>
      </c>
    </row>
    <row r="89" spans="1:7">
      <c r="A89" s="766" t="s">
        <v>238</v>
      </c>
      <c r="B89" s="767"/>
      <c r="C89" s="1022">
        <f>'T2 ANSP HungaroControl'!C89+'T2 NSA'!C89</f>
        <v>0</v>
      </c>
      <c r="D89" s="1023">
        <f>'T2 ANSP HungaroControl'!D89+'T2 NSA'!D89</f>
        <v>0</v>
      </c>
      <c r="E89" s="1023">
        <f>'T2 ANSP HungaroControl'!E89+'T2 NSA'!E89</f>
        <v>0</v>
      </c>
      <c r="F89" s="1023">
        <f>'T2 ANSP HungaroControl'!F89+'T2 NSA'!F89</f>
        <v>0</v>
      </c>
      <c r="G89" s="1024">
        <f>'T2 ANSP HungaroControl'!G89+'T2 NSA'!G89</f>
        <v>0</v>
      </c>
    </row>
    <row r="90" spans="1:7">
      <c r="A90" s="791" t="s">
        <v>239</v>
      </c>
      <c r="B90" s="792"/>
      <c r="C90" s="1025">
        <f>'T2 ANSP HungaroControl'!C90+'T2 NSA'!C90</f>
        <v>0</v>
      </c>
      <c r="D90" s="1026">
        <f>'T2 ANSP HungaroControl'!D90+'T2 NSA'!D90</f>
        <v>0</v>
      </c>
      <c r="E90" s="1026">
        <f>'T2 ANSP HungaroControl'!E90+'T2 NSA'!E90</f>
        <v>0</v>
      </c>
      <c r="F90" s="1026">
        <f>'T2 ANSP HungaroControl'!F90+'T2 NSA'!F90</f>
        <v>0</v>
      </c>
      <c r="G90" s="1027">
        <f>'T2 ANSP HungaroControl'!G90+'T2 NSA'!G90</f>
        <v>0</v>
      </c>
    </row>
    <row r="91" spans="1:7">
      <c r="A91" s="839" t="s">
        <v>240</v>
      </c>
      <c r="B91" s="840"/>
      <c r="C91" s="1008">
        <f>'T2 ANSP HungaroControl'!C91+'T2 NSA'!C91</f>
        <v>6498996.3479308998</v>
      </c>
      <c r="D91" s="1009">
        <f>'T2 ANSP HungaroControl'!D91+'T2 NSA'!D91</f>
        <v>9246259.9089988768</v>
      </c>
      <c r="E91" s="1009">
        <f>'T2 ANSP HungaroControl'!E91+'T2 NSA'!E91</f>
        <v>10993290.552400935</v>
      </c>
      <c r="F91" s="1009">
        <f>'T2 ANSP HungaroControl'!F91+'T2 NSA'!F91</f>
        <v>12234539.071585862</v>
      </c>
      <c r="G91" s="1010">
        <f>'T2 ANSP HungaroControl'!G91+'T2 NSA'!G91</f>
        <v>12520748.515602008</v>
      </c>
    </row>
    <row r="92" spans="1:7">
      <c r="A92" s="789" t="s">
        <v>241</v>
      </c>
      <c r="B92" s="790"/>
      <c r="C92" s="755">
        <f>'T1'!K68</f>
        <v>84.9</v>
      </c>
      <c r="D92" s="756">
        <f>'T1'!L68</f>
        <v>90.1</v>
      </c>
      <c r="E92" s="756">
        <f>'T1'!M68</f>
        <v>98.1</v>
      </c>
      <c r="F92" s="756">
        <f>'T1'!N68</f>
        <v>103.1</v>
      </c>
      <c r="G92" s="757">
        <f>'T1'!O68</f>
        <v>106.7</v>
      </c>
    </row>
    <row r="93" spans="1:7">
      <c r="A93" s="789" t="s">
        <v>242</v>
      </c>
      <c r="B93" s="790"/>
      <c r="C93" s="1011">
        <f>C91/C92</f>
        <v>76548.838020387513</v>
      </c>
      <c r="D93" s="1012">
        <f>D91/D92</f>
        <v>102622.19654826722</v>
      </c>
      <c r="E93" s="1012">
        <f>E91/E92</f>
        <v>112062.0851417017</v>
      </c>
      <c r="F93" s="1012">
        <f>F91/F92</f>
        <v>118666.7223238202</v>
      </c>
      <c r="G93" s="1013">
        <f>G91/G92</f>
        <v>117345.34691285854</v>
      </c>
    </row>
    <row r="94" spans="1:7">
      <c r="A94" s="789" t="s">
        <v>243</v>
      </c>
      <c r="B94" s="790"/>
      <c r="C94" s="1011">
        <f>'T2 ANSP HungaroControl'!C94+'T2 NSA'!C94</f>
        <v>0</v>
      </c>
      <c r="D94" s="1012">
        <f>'T2 ANSP HungaroControl'!D94+'T2 NSA'!D94</f>
        <v>0</v>
      </c>
      <c r="E94" s="1012">
        <f>'T2 ANSP HungaroControl'!E94+'T2 NSA'!E94</f>
        <v>0</v>
      </c>
      <c r="F94" s="1012">
        <f>'T2 ANSP HungaroControl'!F94+'T2 NSA'!F94</f>
        <v>0</v>
      </c>
      <c r="G94" s="1013">
        <f>'T2 ANSP HungaroControl'!G94+'T2 NSA'!G94</f>
        <v>0</v>
      </c>
    </row>
    <row r="95" spans="1:7" ht="9.9499999999999993" customHeight="1">
      <c r="A95" s="834"/>
      <c r="B95" s="834"/>
      <c r="C95" s="836"/>
      <c r="D95" s="836"/>
      <c r="E95" s="836"/>
      <c r="F95" s="836"/>
      <c r="G95" s="836"/>
    </row>
    <row r="96" spans="1:7">
      <c r="A96" s="852" t="s">
        <v>244</v>
      </c>
      <c r="B96" s="853"/>
      <c r="C96" s="1014">
        <f>C93+C94</f>
        <v>76548.838020387513</v>
      </c>
      <c r="D96" s="1015">
        <f t="shared" ref="D96:G96" si="0">D93+D94</f>
        <v>102622.19654826722</v>
      </c>
      <c r="E96" s="1015">
        <f t="shared" si="0"/>
        <v>112062.0851417017</v>
      </c>
      <c r="F96" s="1015">
        <f t="shared" si="0"/>
        <v>118666.7223238202</v>
      </c>
      <c r="G96" s="1016">
        <f t="shared" si="0"/>
        <v>117345.34691285854</v>
      </c>
    </row>
    <row r="97" spans="1:7">
      <c r="A97" s="837"/>
      <c r="B97" s="746"/>
      <c r="C97" s="836"/>
      <c r="D97" s="836"/>
      <c r="E97" s="836"/>
      <c r="F97" s="836"/>
      <c r="G97" s="836"/>
    </row>
    <row r="98" spans="1:7" s="752" customFormat="1">
      <c r="A98" s="743" t="s">
        <v>245</v>
      </c>
      <c r="B98" s="841"/>
      <c r="C98" s="842"/>
      <c r="D98" s="842"/>
      <c r="E98" s="842"/>
      <c r="F98" s="842"/>
      <c r="G98" s="842"/>
    </row>
    <row r="99" spans="1:7" s="752" customFormat="1">
      <c r="A99" s="843" t="s">
        <v>246</v>
      </c>
      <c r="B99" s="841"/>
      <c r="C99" s="844"/>
      <c r="D99" s="844"/>
      <c r="E99" s="844"/>
      <c r="F99" s="844"/>
      <c r="G99" s="844"/>
    </row>
    <row r="100" spans="1:7" s="752" customFormat="1">
      <c r="A100" s="845"/>
      <c r="B100" s="841"/>
      <c r="C100" s="842"/>
      <c r="D100" s="842"/>
      <c r="E100" s="842"/>
      <c r="F100" s="842"/>
      <c r="G100" s="842"/>
    </row>
  </sheetData>
  <mergeCells count="4">
    <mergeCell ref="A1:G1"/>
    <mergeCell ref="C5:G5"/>
    <mergeCell ref="A7:B7"/>
    <mergeCell ref="A80:B8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opLeftCell="A49" zoomScaleNormal="100" workbookViewId="0">
      <selection activeCell="D85" sqref="D85"/>
    </sheetView>
  </sheetViews>
  <sheetFormatPr defaultColWidth="8.85546875" defaultRowHeight="12.75"/>
  <cols>
    <col min="1" max="1" width="24" style="743" customWidth="1"/>
    <col min="2" max="2" width="49.5703125" style="743" customWidth="1"/>
    <col min="3" max="7" width="12.5703125" style="743" customWidth="1"/>
    <col min="8" max="8" width="8.85546875" style="741" customWidth="1"/>
    <col min="9" max="16384" width="8.85546875" style="741"/>
  </cols>
  <sheetData>
    <row r="1" spans="1:7">
      <c r="A1" s="1299" t="s">
        <v>171</v>
      </c>
      <c r="B1" s="1299"/>
      <c r="C1" s="1299"/>
      <c r="D1" s="1299"/>
      <c r="E1" s="1299"/>
      <c r="F1" s="1299"/>
      <c r="G1" s="1299"/>
    </row>
    <row r="2" spans="1:7">
      <c r="A2" s="742"/>
      <c r="B2" s="742"/>
      <c r="G2" s="744"/>
    </row>
    <row r="3" spans="1:7">
      <c r="A3" s="745" t="str">
        <f>'T1 ANSP HungaroControl'!A3</f>
        <v>Hungary - TCZ</v>
      </c>
      <c r="B3" s="746"/>
      <c r="C3" s="741"/>
      <c r="D3" s="741"/>
      <c r="E3" s="747"/>
      <c r="F3" s="741"/>
      <c r="G3" s="741"/>
    </row>
    <row r="4" spans="1:7">
      <c r="A4" s="748" t="str">
        <f>'T1 ANSP HungaroControl'!A4</f>
        <v>Currency: HUF</v>
      </c>
      <c r="B4" s="746"/>
      <c r="C4" s="741"/>
      <c r="D4" s="741"/>
      <c r="E4" s="747"/>
      <c r="F4" s="741"/>
      <c r="G4" s="741"/>
    </row>
    <row r="5" spans="1:7">
      <c r="A5" s="749" t="str">
        <f>'T1 ANSP HungaroControl'!A5</f>
        <v>HungaroControl</v>
      </c>
      <c r="B5" s="746"/>
      <c r="C5" s="1300" t="s">
        <v>172</v>
      </c>
      <c r="D5" s="1301"/>
      <c r="E5" s="1301"/>
      <c r="F5" s="1301"/>
      <c r="G5" s="1302"/>
    </row>
    <row r="6" spans="1:7">
      <c r="A6" s="746"/>
      <c r="B6" s="746"/>
    </row>
    <row r="7" spans="1:7" ht="12.75" customHeight="1">
      <c r="A7" s="1303" t="s">
        <v>173</v>
      </c>
      <c r="B7" s="1304"/>
      <c r="C7" s="681">
        <v>2020</v>
      </c>
      <c r="D7" s="682">
        <v>2021</v>
      </c>
      <c r="E7" s="682">
        <v>2022</v>
      </c>
      <c r="F7" s="682">
        <v>2023</v>
      </c>
      <c r="G7" s="683">
        <v>2024</v>
      </c>
    </row>
    <row r="8" spans="1:7">
      <c r="A8" s="746"/>
      <c r="B8" s="746"/>
      <c r="C8" s="746"/>
      <c r="D8" s="746"/>
      <c r="E8" s="746"/>
      <c r="F8" s="746"/>
      <c r="G8" s="746"/>
    </row>
    <row r="9" spans="1:7" s="752" customFormat="1">
      <c r="A9" s="750" t="s">
        <v>174</v>
      </c>
      <c r="B9" s="750"/>
      <c r="C9" s="751"/>
      <c r="D9" s="751"/>
      <c r="E9" s="751"/>
      <c r="F9" s="751"/>
      <c r="G9" s="751"/>
    </row>
    <row r="10" spans="1:7" ht="3" customHeight="1">
      <c r="A10" s="746"/>
      <c r="B10" s="746"/>
      <c r="C10" s="746"/>
      <c r="D10" s="746"/>
      <c r="E10" s="746"/>
      <c r="F10" s="746"/>
      <c r="G10" s="746"/>
    </row>
    <row r="11" spans="1:7">
      <c r="A11" s="684" t="s">
        <v>175</v>
      </c>
      <c r="B11" s="685"/>
      <c r="C11" s="686"/>
      <c r="D11" s="687"/>
      <c r="E11" s="687"/>
      <c r="F11" s="687"/>
      <c r="G11" s="688"/>
    </row>
    <row r="12" spans="1:7">
      <c r="A12" s="753" t="s">
        <v>176</v>
      </c>
      <c r="B12" s="754"/>
      <c r="C12" s="755">
        <f>+'T1 ANSP HungaroControl'!K61</f>
        <v>7962237.8916746359</v>
      </c>
      <c r="D12" s="756">
        <f>+'T1 ANSP HungaroControl'!L61</f>
        <v>9214855.4078363888</v>
      </c>
      <c r="E12" s="756">
        <f>+'T1 ANSP HungaroControl'!M61</f>
        <v>10951341.051238447</v>
      </c>
      <c r="F12" s="756">
        <f>+'T1 ANSP HungaroControl'!N61</f>
        <v>12182044.570423374</v>
      </c>
      <c r="G12" s="757">
        <f>+'T1 ANSP HungaroControl'!O61</f>
        <v>12457709.014439519</v>
      </c>
    </row>
    <row r="13" spans="1:7" ht="3" customHeight="1">
      <c r="A13" s="746"/>
      <c r="B13" s="746"/>
      <c r="C13" s="746"/>
      <c r="D13" s="746"/>
      <c r="E13" s="746"/>
      <c r="F13" s="746"/>
      <c r="G13" s="746"/>
    </row>
    <row r="14" spans="1:7">
      <c r="A14" s="684" t="s">
        <v>177</v>
      </c>
      <c r="B14" s="685"/>
      <c r="C14" s="686"/>
      <c r="D14" s="687"/>
      <c r="E14" s="687"/>
      <c r="F14" s="687"/>
      <c r="G14" s="688"/>
    </row>
    <row r="15" spans="1:7">
      <c r="A15" s="758" t="s">
        <v>178</v>
      </c>
      <c r="B15" s="759"/>
      <c r="C15" s="760">
        <f>'T1 ANSP HungaroControl'!K61-'T1 ANSP HungaroControl'!K15-'T1 ANSP HungaroControl'!K16</f>
        <v>6715087.5656985734</v>
      </c>
      <c r="D15" s="761">
        <f>'T1 ANSP HungaroControl'!L61-'T1 ANSP HungaroControl'!L15-'T1 ANSP HungaroControl'!L16</f>
        <v>7343793.4716546545</v>
      </c>
      <c r="E15" s="761">
        <f>'T1 ANSP HungaroControl'!M61-'T1 ANSP HungaroControl'!M15-'T1 ANSP HungaroControl'!M16</f>
        <v>8355281.7222385015</v>
      </c>
      <c r="F15" s="761">
        <f>'T1 ANSP HungaroControl'!N61-'T1 ANSP HungaroControl'!N15-'T1 ANSP HungaroControl'!N16</f>
        <v>8858076.8959207945</v>
      </c>
      <c r="G15" s="762">
        <f>'T1 ANSP HungaroControl'!O61-'T1 ANSP HungaroControl'!O15-'T1 ANSP HungaroControl'!O16</f>
        <v>9022036.8896896113</v>
      </c>
    </row>
    <row r="16" spans="1:7">
      <c r="A16" s="763" t="s">
        <v>179</v>
      </c>
      <c r="B16" s="764"/>
      <c r="C16" s="1017">
        <f>+'T1 ANSP HungaroControl'!K65</f>
        <v>109.37868689999998</v>
      </c>
      <c r="D16" s="761">
        <f>+'T1 ANSP HungaroControl'!L65</f>
        <v>112.66004750699997</v>
      </c>
      <c r="E16" s="761">
        <f>+'T1 ANSP HungaroControl'!M65</f>
        <v>116.03984893220998</v>
      </c>
      <c r="F16" s="761">
        <f>+'T1 ANSP HungaroControl'!N65</f>
        <v>119.52104440017628</v>
      </c>
      <c r="G16" s="762">
        <f>+'T1 ANSP HungaroControl'!O65</f>
        <v>123.10667573218157</v>
      </c>
    </row>
    <row r="17" spans="1:7">
      <c r="A17" s="766" t="s">
        <v>180</v>
      </c>
      <c r="B17" s="767"/>
      <c r="C17" s="765"/>
      <c r="D17" s="768"/>
      <c r="E17" s="768"/>
      <c r="F17" s="768"/>
      <c r="G17" s="769"/>
    </row>
    <row r="18" spans="1:7">
      <c r="A18" s="770" t="s">
        <v>181</v>
      </c>
      <c r="B18" s="771"/>
      <c r="C18" s="772"/>
      <c r="D18" s="773"/>
      <c r="E18" s="773"/>
      <c r="F18" s="774"/>
      <c r="G18" s="775"/>
    </row>
    <row r="19" spans="1:7">
      <c r="A19" s="753" t="s">
        <v>182</v>
      </c>
      <c r="B19" s="754"/>
      <c r="C19" s="755"/>
      <c r="D19" s="756"/>
      <c r="E19" s="756"/>
      <c r="F19" s="776"/>
      <c r="G19" s="777"/>
    </row>
    <row r="20" spans="1:7" ht="3" customHeight="1">
      <c r="A20" s="746"/>
      <c r="B20" s="746"/>
      <c r="C20" s="746"/>
      <c r="D20" s="746"/>
      <c r="E20" s="746"/>
      <c r="F20" s="746"/>
      <c r="G20" s="746"/>
    </row>
    <row r="21" spans="1:7">
      <c r="A21" s="684" t="s">
        <v>183</v>
      </c>
      <c r="B21" s="685"/>
      <c r="C21" s="686"/>
      <c r="D21" s="687"/>
      <c r="E21" s="687"/>
      <c r="F21" s="687"/>
      <c r="G21" s="688"/>
    </row>
    <row r="22" spans="1:7">
      <c r="A22" s="778" t="s">
        <v>184</v>
      </c>
      <c r="B22" s="779"/>
      <c r="C22" s="780"/>
      <c r="D22" s="781"/>
      <c r="E22" s="781"/>
      <c r="F22" s="782"/>
      <c r="G22" s="783"/>
    </row>
    <row r="23" spans="1:7">
      <c r="A23" s="784" t="s">
        <v>185</v>
      </c>
      <c r="B23" s="785"/>
      <c r="C23" s="846"/>
      <c r="D23" s="847"/>
      <c r="E23" s="847"/>
      <c r="F23" s="848"/>
      <c r="G23" s="849"/>
    </row>
    <row r="24" spans="1:7">
      <c r="A24" s="784" t="s">
        <v>186</v>
      </c>
      <c r="B24" s="785"/>
      <c r="C24" s="846"/>
      <c r="D24" s="847"/>
      <c r="E24" s="847"/>
      <c r="F24" s="848"/>
      <c r="G24" s="849"/>
    </row>
    <row r="25" spans="1:7">
      <c r="A25" s="784" t="s">
        <v>187</v>
      </c>
      <c r="B25" s="785"/>
      <c r="C25" s="760"/>
      <c r="D25" s="786"/>
      <c r="E25" s="786"/>
      <c r="F25" s="787"/>
      <c r="G25" s="788"/>
    </row>
    <row r="26" spans="1:7">
      <c r="A26" s="784" t="s">
        <v>188</v>
      </c>
      <c r="B26" s="785"/>
      <c r="C26" s="760"/>
      <c r="D26" s="786"/>
      <c r="E26" s="786"/>
      <c r="F26" s="787"/>
      <c r="G26" s="788"/>
    </row>
    <row r="27" spans="1:7">
      <c r="A27" s="784" t="s">
        <v>189</v>
      </c>
      <c r="B27" s="785"/>
      <c r="C27" s="760"/>
      <c r="D27" s="786"/>
      <c r="E27" s="786"/>
      <c r="F27" s="787"/>
      <c r="G27" s="788"/>
    </row>
    <row r="28" spans="1:7">
      <c r="A28" s="789" t="s">
        <v>190</v>
      </c>
      <c r="B28" s="790"/>
      <c r="C28" s="755"/>
      <c r="D28" s="756"/>
      <c r="E28" s="756"/>
      <c r="F28" s="776"/>
      <c r="G28" s="777"/>
    </row>
    <row r="30" spans="1:7" s="752" customFormat="1">
      <c r="A30" s="750" t="s">
        <v>191</v>
      </c>
      <c r="B30" s="750"/>
      <c r="C30" s="751"/>
      <c r="D30" s="751"/>
      <c r="E30" s="751"/>
      <c r="F30" s="751"/>
      <c r="G30" s="751"/>
    </row>
    <row r="31" spans="1:7" ht="3" customHeight="1">
      <c r="A31" s="746"/>
      <c r="B31" s="746"/>
      <c r="C31" s="746"/>
      <c r="D31" s="746"/>
      <c r="E31" s="746"/>
      <c r="F31" s="746"/>
      <c r="G31" s="746"/>
    </row>
    <row r="32" spans="1:7">
      <c r="A32" s="684" t="s">
        <v>192</v>
      </c>
      <c r="B32" s="685"/>
      <c r="C32" s="686"/>
      <c r="D32" s="687"/>
      <c r="E32" s="687"/>
      <c r="F32" s="687"/>
      <c r="G32" s="688"/>
    </row>
    <row r="33" spans="1:7">
      <c r="A33" s="766" t="s">
        <v>193</v>
      </c>
      <c r="B33" s="767"/>
      <c r="C33" s="760">
        <f>'T1 ANSP HungaroControl'!K61-'T1 ANSP HungaroControl'!K28</f>
        <v>7838432.3862822382</v>
      </c>
      <c r="D33" s="761">
        <f>'T1 ANSP HungaroControl'!L61-'T1 ANSP HungaroControl'!L28</f>
        <v>9071219.9520265274</v>
      </c>
      <c r="E33" s="761">
        <f>'T1 ANSP HungaroControl'!M61-'T1 ANSP HungaroControl'!M28</f>
        <v>10780227.949164899</v>
      </c>
      <c r="F33" s="761">
        <f>'T1 ANSP HungaroControl'!N61-'T1 ANSP HungaroControl'!N28</f>
        <v>11991506.998828441</v>
      </c>
      <c r="G33" s="762">
        <f>'T1 ANSP HungaroControl'!O61-'T1 ANSP HungaroControl'!O28</f>
        <v>12262837.473903008</v>
      </c>
    </row>
    <row r="34" spans="1:7">
      <c r="A34" s="791" t="s">
        <v>194</v>
      </c>
      <c r="B34" s="792"/>
      <c r="C34" s="850">
        <v>0.02</v>
      </c>
      <c r="D34" s="850">
        <v>0.02</v>
      </c>
      <c r="E34" s="850">
        <v>0.02</v>
      </c>
      <c r="F34" s="850">
        <v>0.02</v>
      </c>
      <c r="G34" s="851">
        <v>0.02</v>
      </c>
    </row>
    <row r="35" spans="1:7">
      <c r="A35" s="791" t="s">
        <v>195</v>
      </c>
      <c r="B35" s="792"/>
      <c r="C35" s="850">
        <v>0.7</v>
      </c>
      <c r="D35" s="850">
        <v>0.7</v>
      </c>
      <c r="E35" s="850">
        <v>0.7</v>
      </c>
      <c r="F35" s="850">
        <v>0.7</v>
      </c>
      <c r="G35" s="851">
        <v>0.7</v>
      </c>
    </row>
    <row r="36" spans="1:7">
      <c r="A36" s="791" t="s">
        <v>196</v>
      </c>
      <c r="B36" s="792"/>
      <c r="C36" s="850">
        <v>0.7</v>
      </c>
      <c r="D36" s="850">
        <v>0.7</v>
      </c>
      <c r="E36" s="850">
        <v>0.7</v>
      </c>
      <c r="F36" s="850">
        <v>0.7</v>
      </c>
      <c r="G36" s="851">
        <v>0.7</v>
      </c>
    </row>
    <row r="37" spans="1:7">
      <c r="A37" s="791" t="s">
        <v>197</v>
      </c>
      <c r="B37" s="792"/>
      <c r="C37" s="793">
        <v>0.1</v>
      </c>
      <c r="D37" s="793">
        <v>0.1</v>
      </c>
      <c r="E37" s="793">
        <v>0.1</v>
      </c>
      <c r="F37" s="793">
        <v>0.1</v>
      </c>
      <c r="G37" s="794">
        <v>0.1</v>
      </c>
    </row>
    <row r="38" spans="1:7">
      <c r="A38" s="766" t="s">
        <v>198</v>
      </c>
      <c r="B38" s="767"/>
      <c r="C38" s="760">
        <f>'T1 ANSP HungaroControl'!K68</f>
        <v>84.9</v>
      </c>
      <c r="D38" s="795">
        <f>'T1 ANSP HungaroControl'!L68</f>
        <v>90.1</v>
      </c>
      <c r="E38" s="795">
        <f>'T1 ANSP HungaroControl'!M68</f>
        <v>98.1</v>
      </c>
      <c r="F38" s="795">
        <f>'T1 ANSP HungaroControl'!N68</f>
        <v>103.1</v>
      </c>
      <c r="G38" s="796">
        <f>'T1 ANSP HungaroControl'!O68</f>
        <v>106.7</v>
      </c>
    </row>
    <row r="39" spans="1:7">
      <c r="A39" s="791" t="s">
        <v>199</v>
      </c>
      <c r="B39" s="792"/>
      <c r="C39" s="760"/>
      <c r="D39" s="786"/>
      <c r="E39" s="786"/>
      <c r="F39" s="786"/>
      <c r="G39" s="796"/>
    </row>
    <row r="40" spans="1:7">
      <c r="A40" s="797" t="s">
        <v>200</v>
      </c>
      <c r="B40" s="798"/>
      <c r="C40" s="799"/>
      <c r="D40" s="799"/>
      <c r="E40" s="799"/>
      <c r="F40" s="800"/>
      <c r="G40" s="801"/>
    </row>
    <row r="41" spans="1:7">
      <c r="A41" s="753" t="s">
        <v>201</v>
      </c>
      <c r="B41" s="754"/>
      <c r="C41" s="755"/>
      <c r="D41" s="756"/>
      <c r="E41" s="756"/>
      <c r="F41" s="776"/>
      <c r="G41" s="777"/>
    </row>
    <row r="42" spans="1:7" ht="3" customHeight="1">
      <c r="A42" s="746"/>
      <c r="B42" s="746"/>
      <c r="C42" s="746"/>
      <c r="D42" s="746"/>
      <c r="E42" s="746"/>
      <c r="F42" s="746"/>
      <c r="G42" s="746"/>
    </row>
    <row r="43" spans="1:7">
      <c r="A43" s="684" t="s">
        <v>202</v>
      </c>
      <c r="B43" s="685"/>
      <c r="C43" s="686"/>
      <c r="D43" s="687"/>
      <c r="E43" s="687"/>
      <c r="F43" s="687"/>
      <c r="G43" s="688"/>
    </row>
    <row r="44" spans="1:7">
      <c r="A44" s="802" t="s">
        <v>203</v>
      </c>
      <c r="B44" s="803"/>
      <c r="C44" s="781"/>
      <c r="D44" s="781"/>
      <c r="E44" s="781"/>
      <c r="F44" s="804"/>
      <c r="G44" s="805"/>
    </row>
    <row r="45" spans="1:7">
      <c r="A45" s="806" t="s">
        <v>204</v>
      </c>
      <c r="B45" s="807"/>
      <c r="C45" s="808"/>
      <c r="D45" s="808"/>
      <c r="E45" s="808"/>
      <c r="F45" s="809"/>
      <c r="G45" s="810"/>
    </row>
    <row r="46" spans="1:7">
      <c r="A46" s="789" t="s">
        <v>205</v>
      </c>
      <c r="B46" s="790"/>
      <c r="C46" s="755"/>
      <c r="D46" s="756"/>
      <c r="E46" s="756"/>
      <c r="F46" s="776"/>
      <c r="G46" s="777"/>
    </row>
    <row r="48" spans="1:7" s="752" customFormat="1">
      <c r="A48" s="750" t="s">
        <v>206</v>
      </c>
      <c r="B48" s="750"/>
      <c r="C48" s="751"/>
      <c r="D48" s="751"/>
      <c r="E48" s="751"/>
      <c r="F48" s="751"/>
      <c r="G48" s="751"/>
    </row>
    <row r="49" spans="1:7" ht="3" customHeight="1">
      <c r="A49" s="746"/>
      <c r="B49" s="746"/>
      <c r="C49" s="746"/>
      <c r="D49" s="746"/>
      <c r="E49" s="746"/>
      <c r="F49" s="746"/>
      <c r="G49" s="746"/>
    </row>
    <row r="50" spans="1:7">
      <c r="A50" s="684" t="s">
        <v>207</v>
      </c>
      <c r="B50" s="685"/>
      <c r="C50" s="686"/>
      <c r="D50" s="687"/>
      <c r="E50" s="687"/>
      <c r="F50" s="687"/>
      <c r="G50" s="688"/>
    </row>
    <row r="51" spans="1:7">
      <c r="A51" s="791" t="s">
        <v>208</v>
      </c>
      <c r="B51" s="792"/>
      <c r="C51" s="760"/>
      <c r="D51" s="786"/>
      <c r="E51" s="786"/>
      <c r="F51" s="793"/>
      <c r="G51" s="811"/>
    </row>
    <row r="52" spans="1:7">
      <c r="A52" s="791" t="s">
        <v>209</v>
      </c>
      <c r="B52" s="792"/>
      <c r="C52" s="760"/>
      <c r="D52" s="786"/>
      <c r="E52" s="786"/>
      <c r="F52" s="793"/>
      <c r="G52" s="811"/>
    </row>
    <row r="53" spans="1:7">
      <c r="A53" s="766" t="s">
        <v>210</v>
      </c>
      <c r="B53" s="767"/>
      <c r="C53" s="760"/>
      <c r="D53" s="786"/>
      <c r="E53" s="786"/>
      <c r="F53" s="809"/>
      <c r="G53" s="812"/>
    </row>
    <row r="54" spans="1:7" s="815" customFormat="1">
      <c r="A54" s="789" t="s">
        <v>211</v>
      </c>
      <c r="B54" s="790"/>
      <c r="C54" s="755"/>
      <c r="D54" s="813"/>
      <c r="E54" s="813"/>
      <c r="F54" s="813"/>
      <c r="G54" s="814"/>
    </row>
    <row r="55" spans="1:7">
      <c r="A55" s="746"/>
      <c r="B55" s="746"/>
      <c r="C55" s="746"/>
      <c r="D55" s="746"/>
      <c r="E55" s="746"/>
      <c r="F55" s="746"/>
      <c r="G55" s="746"/>
    </row>
    <row r="56" spans="1:7" s="752" customFormat="1">
      <c r="A56" s="750" t="s">
        <v>212</v>
      </c>
      <c r="B56" s="750"/>
      <c r="C56" s="816"/>
      <c r="D56" s="816"/>
      <c r="E56" s="816"/>
      <c r="F56" s="751"/>
      <c r="G56" s="751"/>
    </row>
    <row r="57" spans="1:7" ht="3" customHeight="1">
      <c r="A57" s="746"/>
      <c r="B57" s="746"/>
      <c r="C57" s="746"/>
      <c r="D57" s="746"/>
      <c r="E57" s="746"/>
      <c r="F57" s="746"/>
      <c r="G57" s="746"/>
    </row>
    <row r="58" spans="1:7">
      <c r="A58" s="684" t="s">
        <v>213</v>
      </c>
      <c r="B58" s="685"/>
      <c r="C58" s="686"/>
      <c r="D58" s="687"/>
      <c r="E58" s="687"/>
      <c r="F58" s="687"/>
      <c r="G58" s="688"/>
    </row>
    <row r="59" spans="1:7" s="819" customFormat="1">
      <c r="A59" s="789" t="s">
        <v>214</v>
      </c>
      <c r="B59" s="790"/>
      <c r="C59" s="755"/>
      <c r="D59" s="756"/>
      <c r="E59" s="756"/>
      <c r="F59" s="817"/>
      <c r="G59" s="818"/>
    </row>
    <row r="60" spans="1:7" ht="3" customHeight="1">
      <c r="A60" s="746"/>
      <c r="B60" s="746"/>
      <c r="C60" s="746"/>
      <c r="D60" s="746"/>
      <c r="E60" s="746"/>
      <c r="F60" s="746"/>
      <c r="G60" s="746"/>
    </row>
    <row r="61" spans="1:7">
      <c r="A61" s="684" t="s">
        <v>215</v>
      </c>
      <c r="B61" s="685"/>
      <c r="C61" s="686"/>
      <c r="D61" s="687"/>
      <c r="E61" s="687"/>
      <c r="F61" s="687"/>
      <c r="G61" s="688"/>
    </row>
    <row r="62" spans="1:7">
      <c r="A62" s="758" t="s">
        <v>216</v>
      </c>
      <c r="B62" s="759"/>
      <c r="C62" s="820"/>
      <c r="D62" s="776"/>
      <c r="E62" s="776"/>
      <c r="F62" s="821"/>
      <c r="G62" s="822"/>
    </row>
    <row r="63" spans="1:7">
      <c r="A63" s="823" t="s">
        <v>217</v>
      </c>
      <c r="B63" s="824"/>
      <c r="C63" s="820"/>
      <c r="D63" s="776"/>
      <c r="E63" s="776"/>
      <c r="F63" s="825"/>
      <c r="G63" s="826"/>
    </row>
    <row r="64" spans="1:7" ht="3" customHeight="1">
      <c r="A64" s="746"/>
      <c r="B64" s="746"/>
      <c r="C64" s="746"/>
      <c r="D64" s="746"/>
      <c r="E64" s="746"/>
      <c r="F64" s="746"/>
      <c r="G64" s="746"/>
    </row>
    <row r="65" spans="1:15">
      <c r="A65" s="684" t="s">
        <v>218</v>
      </c>
      <c r="B65" s="685"/>
      <c r="C65" s="686"/>
      <c r="D65" s="687"/>
      <c r="E65" s="687"/>
      <c r="F65" s="687"/>
      <c r="G65" s="688"/>
    </row>
    <row r="66" spans="1:15">
      <c r="A66" s="823" t="s">
        <v>219</v>
      </c>
      <c r="B66" s="824"/>
      <c r="C66" s="1028">
        <v>0</v>
      </c>
      <c r="D66" s="1029">
        <v>0</v>
      </c>
      <c r="E66" s="1029">
        <v>0</v>
      </c>
      <c r="F66" s="1029">
        <v>0</v>
      </c>
      <c r="G66" s="1030">
        <v>0</v>
      </c>
    </row>
    <row r="67" spans="1:15" ht="3" customHeight="1">
      <c r="A67" s="746"/>
      <c r="B67" s="746"/>
      <c r="C67" s="746"/>
      <c r="D67" s="746"/>
      <c r="E67" s="746"/>
      <c r="F67" s="746"/>
      <c r="G67" s="746"/>
    </row>
    <row r="68" spans="1:15">
      <c r="A68" s="684" t="s">
        <v>220</v>
      </c>
      <c r="B68" s="685"/>
      <c r="C68" s="686"/>
      <c r="D68" s="687"/>
      <c r="E68" s="687"/>
      <c r="F68" s="687"/>
      <c r="G68" s="688"/>
    </row>
    <row r="69" spans="1:15">
      <c r="A69" s="827" t="s">
        <v>221</v>
      </c>
      <c r="B69" s="828"/>
      <c r="C69" s="1023">
        <f>'[6]T2 ANSP HungaroControl'!C69+'[6]T2 NSA'!C69</f>
        <v>-16003.526</v>
      </c>
      <c r="D69" s="781"/>
      <c r="E69" s="781"/>
      <c r="F69" s="782"/>
      <c r="G69" s="829"/>
    </row>
    <row r="70" spans="1:15">
      <c r="A70" s="791" t="s">
        <v>222</v>
      </c>
      <c r="B70" s="792"/>
      <c r="C70" s="1023">
        <f>'[6]T2 ANSP HungaroControl'!C70+'[6]T2 NSA'!C70</f>
        <v>0</v>
      </c>
      <c r="D70" s="786"/>
      <c r="E70" s="786"/>
      <c r="F70" s="787"/>
      <c r="G70" s="830"/>
    </row>
    <row r="71" spans="1:15">
      <c r="A71" s="791" t="s">
        <v>223</v>
      </c>
      <c r="B71" s="792"/>
      <c r="C71" s="1023">
        <f>'[6]T2 ANSP HungaroControl'!C71+'[6]T2 NSA'!C71</f>
        <v>19338.169299468485</v>
      </c>
      <c r="D71" s="786"/>
      <c r="E71" s="786"/>
      <c r="F71" s="787"/>
      <c r="G71" s="830"/>
    </row>
    <row r="72" spans="1:15">
      <c r="A72" s="791" t="s">
        <v>224</v>
      </c>
      <c r="B72" s="792"/>
      <c r="C72" s="760"/>
      <c r="D72" s="786"/>
      <c r="E72" s="786"/>
      <c r="F72" s="787"/>
      <c r="G72" s="830"/>
    </row>
    <row r="73" spans="1:15">
      <c r="A73" s="831" t="s">
        <v>225</v>
      </c>
      <c r="B73" s="832"/>
      <c r="C73" s="755">
        <f>+SUM(C69:C72)</f>
        <v>3334.6432994684856</v>
      </c>
      <c r="D73" s="756"/>
      <c r="E73" s="756"/>
      <c r="F73" s="817"/>
      <c r="G73" s="833"/>
    </row>
    <row r="74" spans="1:15" ht="3.95" customHeight="1">
      <c r="A74" s="746"/>
      <c r="B74" s="746"/>
      <c r="C74" s="746"/>
      <c r="D74" s="746"/>
      <c r="E74" s="746"/>
      <c r="F74" s="746"/>
      <c r="G74" s="746"/>
    </row>
    <row r="75" spans="1:15">
      <c r="A75" s="684" t="s">
        <v>226</v>
      </c>
      <c r="B75" s="685"/>
      <c r="C75" s="686"/>
      <c r="D75" s="687"/>
      <c r="E75" s="687"/>
      <c r="F75" s="687"/>
      <c r="G75" s="688"/>
    </row>
    <row r="76" spans="1:15" s="819" customFormat="1">
      <c r="A76" s="831" t="s">
        <v>227</v>
      </c>
      <c r="B76" s="832"/>
      <c r="C76" s="755"/>
      <c r="D76" s="756"/>
      <c r="E76" s="756"/>
      <c r="F76" s="817"/>
      <c r="G76" s="833"/>
      <c r="I76" s="741"/>
      <c r="J76" s="741"/>
      <c r="K76" s="741"/>
      <c r="L76" s="741"/>
      <c r="M76" s="741"/>
      <c r="N76" s="741"/>
      <c r="O76" s="741"/>
    </row>
    <row r="77" spans="1:15" ht="9.9499999999999993" customHeight="1">
      <c r="A77" s="834"/>
      <c r="B77" s="834"/>
      <c r="C77" s="835"/>
      <c r="D77" s="835"/>
      <c r="E77" s="835"/>
      <c r="F77" s="836"/>
      <c r="G77" s="836"/>
    </row>
    <row r="78" spans="1:15">
      <c r="A78" s="691" t="s">
        <v>228</v>
      </c>
      <c r="B78" s="692"/>
      <c r="C78" s="693"/>
      <c r="D78" s="694"/>
      <c r="E78" s="694"/>
      <c r="F78" s="695"/>
      <c r="G78" s="696"/>
    </row>
    <row r="79" spans="1:15" ht="26.1" customHeight="1">
      <c r="A79" s="837"/>
      <c r="B79" s="746"/>
      <c r="C79" s="838"/>
      <c r="D79" s="838"/>
      <c r="E79" s="838"/>
      <c r="F79" s="838"/>
      <c r="G79" s="838"/>
    </row>
    <row r="80" spans="1:15" ht="12.75" customHeight="1">
      <c r="A80" s="1303" t="s">
        <v>229</v>
      </c>
      <c r="B80" s="1304"/>
      <c r="C80" s="681">
        <v>2020</v>
      </c>
      <c r="D80" s="682">
        <v>2021</v>
      </c>
      <c r="E80" s="682">
        <v>2022</v>
      </c>
      <c r="F80" s="682">
        <v>2023</v>
      </c>
      <c r="G80" s="683">
        <v>2024</v>
      </c>
    </row>
    <row r="81" spans="1:7">
      <c r="A81" s="778" t="s">
        <v>230</v>
      </c>
      <c r="B81" s="779"/>
      <c r="C81" s="1019">
        <f>+C12</f>
        <v>7962237.8916746359</v>
      </c>
      <c r="D81" s="1020">
        <f>+D12</f>
        <v>9214855.4078363888</v>
      </c>
      <c r="E81" s="1020">
        <f>+E12</f>
        <v>10951341.051238447</v>
      </c>
      <c r="F81" s="1020">
        <f>+F12</f>
        <v>12182044.570423374</v>
      </c>
      <c r="G81" s="1021">
        <f>+G12</f>
        <v>12457709.014439519</v>
      </c>
    </row>
    <row r="82" spans="1:7">
      <c r="A82" s="766" t="s">
        <v>231</v>
      </c>
      <c r="B82" s="767"/>
      <c r="C82" s="1022">
        <f>'T3 ANSP HungaroControl'!E17</f>
        <v>-301950.28773664811</v>
      </c>
      <c r="D82" s="1023">
        <f>'T3 ANSP HungaroControl'!F17</f>
        <v>0</v>
      </c>
      <c r="E82" s="1023">
        <f>'T3 ANSP HungaroControl'!G17</f>
        <v>0</v>
      </c>
      <c r="F82" s="1023">
        <f>'T3 ANSP HungaroControl'!H17</f>
        <v>0</v>
      </c>
      <c r="G82" s="1024">
        <f>'T3 ANSP HungaroControl'!I17</f>
        <v>0</v>
      </c>
    </row>
    <row r="83" spans="1:7">
      <c r="A83" s="766" t="s">
        <v>232</v>
      </c>
      <c r="B83" s="767"/>
      <c r="C83" s="1022">
        <f>'T3 ANSP HungaroControl'!E28</f>
        <v>0</v>
      </c>
      <c r="D83" s="1023">
        <f>'T3 ANSP HungaroControl'!F28</f>
        <v>0</v>
      </c>
      <c r="E83" s="1023">
        <f>'T3 ANSP HungaroControl'!G28</f>
        <v>0</v>
      </c>
      <c r="F83" s="1023">
        <f>'T3 ANSP HungaroControl'!H28</f>
        <v>0</v>
      </c>
      <c r="G83" s="1024">
        <f>'T3 ANSP HungaroControl'!I28</f>
        <v>0</v>
      </c>
    </row>
    <row r="84" spans="1:7">
      <c r="A84" s="791" t="s">
        <v>233</v>
      </c>
      <c r="B84" s="792"/>
      <c r="C84" s="1022">
        <f>'T3 ANSP HungaroControl'!E35+'T3 ANSP HungaroControl'!E42+'T3 ANSP HungaroControl'!E49+'T3 ANSP HungaroControl'!E56+'T3 ANSP HungaroControl'!E63+'T3 ANSP HungaroControl'!E70+'T3 ANSP HungaroControl'!E75</f>
        <v>0</v>
      </c>
      <c r="D84" s="1023">
        <f>'T3 ANSP HungaroControl'!F35+'T3 ANSP HungaroControl'!F42+'T3 ANSP HungaroControl'!F49+'T3 ANSP HungaroControl'!F56+'T3 ANSP HungaroControl'!F63+'T3 ANSP HungaroControl'!F70+'T3 ANSP HungaroControl'!F75</f>
        <v>-84590.498837511113</v>
      </c>
      <c r="E84" s="1023">
        <f>'T3 ANSP HungaroControl'!G35+'T3 ANSP HungaroControl'!G42+'T3 ANSP HungaroControl'!G49+'T3 ANSP HungaroControl'!G56+'T3 ANSP HungaroControl'!G63+'T3 ANSP HungaroControl'!G70+'T3 ANSP HungaroControl'!G75</f>
        <v>-84590.498837511113</v>
      </c>
      <c r="F84" s="1023">
        <f>'T3 ANSP HungaroControl'!H35+'T3 ANSP HungaroControl'!H42+'T3 ANSP HungaroControl'!H49+'T3 ANSP HungaroControl'!H56+'T3 ANSP HungaroControl'!H63+'T3 ANSP HungaroControl'!H70+'T3 ANSP HungaroControl'!H75</f>
        <v>-84590.498837511113</v>
      </c>
      <c r="G84" s="1024">
        <f>'T3 ANSP HungaroControl'!I35+'T3 ANSP HungaroControl'!I42+'T3 ANSP HungaroControl'!I49+'T3 ANSP HungaroControl'!I56+'T3 ANSP HungaroControl'!I63+'T3 ANSP HungaroControl'!I70+'T3 ANSP HungaroControl'!I75</f>
        <v>-84590.498837511113</v>
      </c>
    </row>
    <row r="85" spans="1:7">
      <c r="A85" s="791" t="s">
        <v>234</v>
      </c>
      <c r="B85" s="792"/>
      <c r="C85" s="1022">
        <f>'T3 ANSP HungaroControl'!E86</f>
        <v>0</v>
      </c>
      <c r="D85" s="1023">
        <f>'T3 ANSP HungaroControl'!F86</f>
        <v>0</v>
      </c>
      <c r="E85" s="1023">
        <f>'T3 ANSP HungaroControl'!G86</f>
        <v>0</v>
      </c>
      <c r="F85" s="1023">
        <f>'T3 ANSP HungaroControl'!H86</f>
        <v>0</v>
      </c>
      <c r="G85" s="1024">
        <f>'T3 ANSP HungaroControl'!I86</f>
        <v>0</v>
      </c>
    </row>
    <row r="86" spans="1:7">
      <c r="A86" s="791" t="s">
        <v>235</v>
      </c>
      <c r="B86" s="792"/>
      <c r="C86" s="1022">
        <f>'T3 ANSP HungaroControl'!E97</f>
        <v>0</v>
      </c>
      <c r="D86" s="1023">
        <f>'T3 ANSP HungaroControl'!F97</f>
        <v>0</v>
      </c>
      <c r="E86" s="1023">
        <f>'T3 ANSP HungaroControl'!G97</f>
        <v>0</v>
      </c>
      <c r="F86" s="1023">
        <f>'T3 ANSP HungaroControl'!H97</f>
        <v>0</v>
      </c>
      <c r="G86" s="1024">
        <f>'T3 ANSP HungaroControl'!I97</f>
        <v>0</v>
      </c>
    </row>
    <row r="87" spans="1:7">
      <c r="A87" s="791" t="s">
        <v>236</v>
      </c>
      <c r="B87" s="792"/>
      <c r="C87" s="1022">
        <f>'T3 ANSP HungaroControl'!E114</f>
        <v>-1251824.1608562723</v>
      </c>
      <c r="D87" s="1023">
        <f>'T3 ANSP HungaroControl'!F114</f>
        <v>0</v>
      </c>
      <c r="E87" s="1023">
        <f>'T3 ANSP HungaroControl'!G114</f>
        <v>0</v>
      </c>
      <c r="F87" s="1023">
        <f>'T3 ANSP HungaroControl'!H114</f>
        <v>0</v>
      </c>
      <c r="G87" s="1024">
        <f>'T3 ANSP HungaroControl'!I114</f>
        <v>0</v>
      </c>
    </row>
    <row r="88" spans="1:7">
      <c r="A88" s="766" t="s">
        <v>237</v>
      </c>
      <c r="B88" s="767"/>
      <c r="C88" s="1022">
        <f>'T3 ANSP HungaroControl'!E125+'T3 ANSP HungaroControl'!E136+'T3 ANSP HungaroControl'!E147+'T3 ANSP HungaroControl'!E158</f>
        <v>3334.6432994684856</v>
      </c>
      <c r="D88" s="1023">
        <f>'T3 ANSP HungaroControl'!F125+'T3 ANSP HungaroControl'!F136+'T3 ANSP HungaroControl'!F147+'T3 ANSP HungaroControl'!F158</f>
        <v>0</v>
      </c>
      <c r="E88" s="1023">
        <f>'T3 ANSP HungaroControl'!G125+'T3 ANSP HungaroControl'!G136+'T3 ANSP HungaroControl'!G147+'T3 ANSP HungaroControl'!G158</f>
        <v>0</v>
      </c>
      <c r="F88" s="1023">
        <f>'T3 ANSP HungaroControl'!H125+'T3 ANSP HungaroControl'!H136+'T3 ANSP HungaroControl'!H147+'T3 ANSP HungaroControl'!H158</f>
        <v>0</v>
      </c>
      <c r="G88" s="1024">
        <f>'T3 ANSP HungaroControl'!I125+'T3 ANSP HungaroControl'!I136+'T3 ANSP HungaroControl'!I147+'T3 ANSP HungaroControl'!I158</f>
        <v>0</v>
      </c>
    </row>
    <row r="89" spans="1:7">
      <c r="A89" s="766" t="s">
        <v>238</v>
      </c>
      <c r="B89" s="767"/>
      <c r="C89" s="1111">
        <f>'T3 ANSP HungaroControl'!E172</f>
        <v>0</v>
      </c>
      <c r="D89" s="1031">
        <f>'T3 ANSP HungaroControl'!F172</f>
        <v>0</v>
      </c>
      <c r="E89" s="1031">
        <f>'T3 ANSP HungaroControl'!G172</f>
        <v>0</v>
      </c>
      <c r="F89" s="1031">
        <f>'T3 ANSP HungaroControl'!H172</f>
        <v>0</v>
      </c>
      <c r="G89" s="1032">
        <f>'T3 ANSP HungaroControl'!I172</f>
        <v>0</v>
      </c>
    </row>
    <row r="90" spans="1:7">
      <c r="A90" s="791" t="s">
        <v>239</v>
      </c>
      <c r="B90" s="792"/>
      <c r="C90" s="1025">
        <f>'T3 ANSP HungaroControl'!E165</f>
        <v>0</v>
      </c>
      <c r="D90" s="1026">
        <f>'T3 ANSP HungaroControl'!F165</f>
        <v>0</v>
      </c>
      <c r="E90" s="1026">
        <f>'T3 ANSP HungaroControl'!G165</f>
        <v>0</v>
      </c>
      <c r="F90" s="1026">
        <f>'T3 ANSP HungaroControl'!H165</f>
        <v>0</v>
      </c>
      <c r="G90" s="1027">
        <f>'T3 ANSP HungaroControl'!I165</f>
        <v>0</v>
      </c>
    </row>
    <row r="91" spans="1:7">
      <c r="A91" s="839" t="s">
        <v>240</v>
      </c>
      <c r="B91" s="840"/>
      <c r="C91" s="1008">
        <f>SUM(C81:C90)</f>
        <v>6411798.0863811849</v>
      </c>
      <c r="D91" s="1009">
        <f>SUM(D81:D90)</f>
        <v>9130264.9089988768</v>
      </c>
      <c r="E91" s="1009">
        <f>SUM(E81:E90)</f>
        <v>10866750.552400935</v>
      </c>
      <c r="F91" s="1009">
        <f>SUM(F81:F90)</f>
        <v>12097454.071585862</v>
      </c>
      <c r="G91" s="1010">
        <f>SUM(G81:G90)</f>
        <v>12373118.515602008</v>
      </c>
    </row>
    <row r="92" spans="1:7">
      <c r="A92" s="789" t="s">
        <v>241</v>
      </c>
      <c r="B92" s="790"/>
      <c r="C92" s="755">
        <f>'T1 ANSP HungaroControl'!K68</f>
        <v>84.9</v>
      </c>
      <c r="D92" s="756">
        <f>'T1 ANSP HungaroControl'!L68</f>
        <v>90.1</v>
      </c>
      <c r="E92" s="756">
        <f>'T1 ANSP HungaroControl'!M68</f>
        <v>98.1</v>
      </c>
      <c r="F92" s="756">
        <f>'T1 ANSP HungaroControl'!N68</f>
        <v>103.1</v>
      </c>
      <c r="G92" s="757">
        <f>'T1 ANSP HungaroControl'!O68</f>
        <v>106.7</v>
      </c>
    </row>
    <row r="93" spans="1:7">
      <c r="A93" s="789" t="s">
        <v>242</v>
      </c>
      <c r="B93" s="790"/>
      <c r="C93" s="1011">
        <f>C91/C92</f>
        <v>75521.767801898517</v>
      </c>
      <c r="D93" s="1012">
        <f t="shared" ref="D93:G93" si="0">D91/D92</f>
        <v>101334.79366258465</v>
      </c>
      <c r="E93" s="1012">
        <f t="shared" si="0"/>
        <v>110772.17688482096</v>
      </c>
      <c r="F93" s="1012">
        <f t="shared" si="0"/>
        <v>117337.09089802</v>
      </c>
      <c r="G93" s="1013">
        <f t="shared" si="0"/>
        <v>115961.7480375071</v>
      </c>
    </row>
    <row r="94" spans="1:7">
      <c r="A94" s="789" t="s">
        <v>243</v>
      </c>
      <c r="B94" s="790"/>
      <c r="C94" s="1033">
        <v>0</v>
      </c>
      <c r="D94" s="1034"/>
      <c r="E94" s="1034"/>
      <c r="F94" s="1034"/>
      <c r="G94" s="1035"/>
    </row>
    <row r="95" spans="1:7" ht="9.9499999999999993" customHeight="1">
      <c r="A95" s="834"/>
      <c r="B95" s="834"/>
      <c r="C95" s="836"/>
      <c r="D95" s="836"/>
      <c r="E95" s="836"/>
      <c r="F95" s="836"/>
      <c r="G95" s="836"/>
    </row>
    <row r="96" spans="1:7">
      <c r="A96" s="852" t="s">
        <v>244</v>
      </c>
      <c r="B96" s="853"/>
      <c r="C96" s="1014">
        <f>C93+C94</f>
        <v>75521.767801898517</v>
      </c>
      <c r="D96" s="1015">
        <f t="shared" ref="D96:G96" si="1">D93+D94</f>
        <v>101334.79366258465</v>
      </c>
      <c r="E96" s="1015">
        <f t="shared" si="1"/>
        <v>110772.17688482096</v>
      </c>
      <c r="F96" s="1015">
        <f t="shared" si="1"/>
        <v>117337.09089802</v>
      </c>
      <c r="G96" s="1016">
        <f t="shared" si="1"/>
        <v>115961.7480375071</v>
      </c>
    </row>
    <row r="97" spans="1:7">
      <c r="A97" s="837"/>
      <c r="B97" s="746"/>
      <c r="C97" s="836"/>
      <c r="D97" s="836"/>
      <c r="E97" s="836"/>
      <c r="F97" s="836"/>
      <c r="G97" s="836"/>
    </row>
    <row r="98" spans="1:7" s="752" customFormat="1">
      <c r="A98" s="743" t="s">
        <v>245</v>
      </c>
      <c r="B98" s="841"/>
      <c r="C98" s="842"/>
      <c r="D98" s="842"/>
      <c r="E98" s="842"/>
      <c r="F98" s="842"/>
      <c r="G98" s="842"/>
    </row>
    <row r="99" spans="1:7" s="752" customFormat="1">
      <c r="A99" s="843" t="s">
        <v>246</v>
      </c>
      <c r="B99" s="841"/>
      <c r="C99" s="844"/>
      <c r="D99" s="844"/>
      <c r="E99" s="844"/>
      <c r="F99" s="844"/>
      <c r="G99" s="844"/>
    </row>
    <row r="100" spans="1:7" s="752" customFormat="1">
      <c r="A100" s="845"/>
      <c r="B100" s="841"/>
      <c r="C100" s="842"/>
      <c r="D100" s="842"/>
      <c r="E100" s="842"/>
      <c r="F100" s="842"/>
      <c r="G100" s="842"/>
    </row>
  </sheetData>
  <mergeCells count="4">
    <mergeCell ref="A1:G1"/>
    <mergeCell ref="C5:G5"/>
    <mergeCell ref="A7:B7"/>
    <mergeCell ref="A80:B8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opLeftCell="A13" zoomScaleNormal="100" workbookViewId="0">
      <selection activeCell="E39" sqref="E39"/>
    </sheetView>
  </sheetViews>
  <sheetFormatPr defaultColWidth="8.85546875" defaultRowHeight="12.75"/>
  <cols>
    <col min="1" max="1" width="24" style="743" customWidth="1"/>
    <col min="2" max="2" width="49.5703125" style="743" customWidth="1"/>
    <col min="3" max="7" width="12.5703125" style="743" customWidth="1"/>
    <col min="8" max="8" width="8.85546875" style="741" customWidth="1"/>
    <col min="9" max="16384" width="8.85546875" style="741"/>
  </cols>
  <sheetData>
    <row r="1" spans="1:7">
      <c r="A1" s="1299" t="s">
        <v>171</v>
      </c>
      <c r="B1" s="1299"/>
      <c r="C1" s="1299"/>
      <c r="D1" s="1299"/>
      <c r="E1" s="1299"/>
      <c r="F1" s="1299"/>
      <c r="G1" s="1299"/>
    </row>
    <row r="2" spans="1:7">
      <c r="A2" s="742"/>
      <c r="B2" s="742"/>
      <c r="G2" s="744"/>
    </row>
    <row r="3" spans="1:7">
      <c r="A3" s="745" t="str">
        <f>'T1 NSA'!A3</f>
        <v>Hungary - TCZ</v>
      </c>
      <c r="B3" s="746"/>
      <c r="C3" s="741"/>
      <c r="D3" s="741"/>
      <c r="E3" s="747"/>
      <c r="F3" s="741"/>
      <c r="G3" s="741"/>
    </row>
    <row r="4" spans="1:7">
      <c r="A4" s="748" t="str">
        <f>'T1 NSA'!A4</f>
        <v>Currency: HUF</v>
      </c>
      <c r="B4" s="746"/>
      <c r="C4" s="741"/>
      <c r="D4" s="741"/>
      <c r="E4" s="747"/>
      <c r="F4" s="741"/>
      <c r="G4" s="741"/>
    </row>
    <row r="5" spans="1:7">
      <c r="A5" s="749" t="str">
        <f>'T1 NSA'!A5</f>
        <v>NSA</v>
      </c>
      <c r="B5" s="746"/>
      <c r="C5" s="1300" t="s">
        <v>172</v>
      </c>
      <c r="D5" s="1301"/>
      <c r="E5" s="1301"/>
      <c r="F5" s="1301"/>
      <c r="G5" s="1302"/>
    </row>
    <row r="6" spans="1:7">
      <c r="A6" s="746"/>
      <c r="B6" s="746"/>
    </row>
    <row r="7" spans="1:7" ht="12.75" customHeight="1">
      <c r="A7" s="1303" t="s">
        <v>173</v>
      </c>
      <c r="B7" s="1304"/>
      <c r="C7" s="681">
        <v>2020</v>
      </c>
      <c r="D7" s="682">
        <v>2021</v>
      </c>
      <c r="E7" s="682">
        <v>2022</v>
      </c>
      <c r="F7" s="682">
        <v>2023</v>
      </c>
      <c r="G7" s="683">
        <v>2024</v>
      </c>
    </row>
    <row r="8" spans="1:7">
      <c r="A8" s="746"/>
      <c r="B8" s="746"/>
      <c r="C8" s="746"/>
      <c r="D8" s="746"/>
      <c r="E8" s="746"/>
      <c r="F8" s="746"/>
      <c r="G8" s="746"/>
    </row>
    <row r="9" spans="1:7" s="752" customFormat="1">
      <c r="A9" s="750" t="s">
        <v>174</v>
      </c>
      <c r="B9" s="750"/>
      <c r="C9" s="751"/>
      <c r="D9" s="751"/>
      <c r="E9" s="751"/>
      <c r="F9" s="751"/>
      <c r="G9" s="751"/>
    </row>
    <row r="10" spans="1:7" ht="3" customHeight="1">
      <c r="A10" s="746"/>
      <c r="B10" s="746"/>
      <c r="C10" s="746"/>
      <c r="D10" s="746"/>
      <c r="E10" s="746"/>
      <c r="F10" s="746"/>
      <c r="G10" s="746"/>
    </row>
    <row r="11" spans="1:7">
      <c r="A11" s="684" t="s">
        <v>175</v>
      </c>
      <c r="B11" s="685"/>
      <c r="C11" s="686"/>
      <c r="D11" s="687"/>
      <c r="E11" s="687"/>
      <c r="F11" s="687"/>
      <c r="G11" s="688"/>
    </row>
    <row r="12" spans="1:7">
      <c r="A12" s="753" t="s">
        <v>176</v>
      </c>
      <c r="B12" s="754"/>
      <c r="C12" s="755">
        <f>+'T1 NSA'!K61</f>
        <v>105449.99999999996</v>
      </c>
      <c r="D12" s="756">
        <f>+'T1 NSA'!L61</f>
        <v>115994.99999999994</v>
      </c>
      <c r="E12" s="756">
        <f>+'T1 NSA'!M61</f>
        <v>126539.99999999996</v>
      </c>
      <c r="F12" s="756">
        <f>+'T1 NSA'!N61</f>
        <v>137084.99999999991</v>
      </c>
      <c r="G12" s="757">
        <f>+'T1 NSA'!O61</f>
        <v>147629.99999999991</v>
      </c>
    </row>
    <row r="13" spans="1:7" ht="3" customHeight="1">
      <c r="A13" s="746"/>
      <c r="B13" s="746"/>
      <c r="C13" s="746"/>
      <c r="D13" s="746"/>
      <c r="E13" s="746"/>
      <c r="F13" s="746"/>
      <c r="G13" s="746"/>
    </row>
    <row r="14" spans="1:7">
      <c r="A14" s="684" t="s">
        <v>177</v>
      </c>
      <c r="B14" s="685"/>
      <c r="C14" s="686"/>
      <c r="D14" s="687"/>
      <c r="E14" s="687"/>
      <c r="F14" s="687"/>
      <c r="G14" s="688"/>
    </row>
    <row r="15" spans="1:7">
      <c r="A15" s="758" t="s">
        <v>178</v>
      </c>
      <c r="B15" s="759"/>
      <c r="C15" s="846"/>
      <c r="D15" s="697"/>
      <c r="E15" s="697"/>
      <c r="F15" s="697"/>
      <c r="G15" s="854"/>
    </row>
    <row r="16" spans="1:7">
      <c r="A16" s="763" t="s">
        <v>179</v>
      </c>
      <c r="B16" s="764"/>
      <c r="C16" s="1018"/>
      <c r="D16" s="697"/>
      <c r="E16" s="697"/>
      <c r="F16" s="697"/>
      <c r="G16" s="854"/>
    </row>
    <row r="17" spans="1:7">
      <c r="A17" s="766" t="s">
        <v>180</v>
      </c>
      <c r="B17" s="767"/>
      <c r="C17" s="858"/>
      <c r="D17" s="859"/>
      <c r="E17" s="859"/>
      <c r="F17" s="859"/>
      <c r="G17" s="860"/>
    </row>
    <row r="18" spans="1:7">
      <c r="A18" s="770" t="s">
        <v>181</v>
      </c>
      <c r="B18" s="771"/>
      <c r="C18" s="702"/>
      <c r="D18" s="703"/>
      <c r="E18" s="703"/>
      <c r="F18" s="861"/>
      <c r="G18" s="701"/>
    </row>
    <row r="19" spans="1:7">
      <c r="A19" s="753" t="s">
        <v>182</v>
      </c>
      <c r="B19" s="754"/>
      <c r="C19" s="855"/>
      <c r="D19" s="862"/>
      <c r="E19" s="862"/>
      <c r="F19" s="863"/>
      <c r="G19" s="864"/>
    </row>
    <row r="20" spans="1:7" ht="3" customHeight="1">
      <c r="A20" s="746"/>
      <c r="B20" s="746"/>
      <c r="C20" s="746"/>
      <c r="D20" s="746"/>
      <c r="E20" s="746"/>
      <c r="F20" s="746"/>
      <c r="G20" s="746"/>
    </row>
    <row r="21" spans="1:7">
      <c r="A21" s="684" t="s">
        <v>183</v>
      </c>
      <c r="B21" s="685"/>
      <c r="C21" s="686"/>
      <c r="D21" s="687"/>
      <c r="E21" s="687"/>
      <c r="F21" s="687"/>
      <c r="G21" s="688"/>
    </row>
    <row r="22" spans="1:7">
      <c r="A22" s="778" t="s">
        <v>184</v>
      </c>
      <c r="B22" s="779"/>
      <c r="C22" s="865"/>
      <c r="D22" s="866"/>
      <c r="E22" s="866"/>
      <c r="F22" s="867"/>
      <c r="G22" s="868"/>
    </row>
    <row r="23" spans="1:7">
      <c r="A23" s="784" t="s">
        <v>185</v>
      </c>
      <c r="B23" s="785"/>
      <c r="C23" s="760"/>
      <c r="D23" s="786"/>
      <c r="E23" s="786"/>
      <c r="F23" s="787"/>
      <c r="G23" s="788"/>
    </row>
    <row r="24" spans="1:7">
      <c r="A24" s="784" t="s">
        <v>186</v>
      </c>
      <c r="B24" s="785"/>
      <c r="C24" s="846"/>
      <c r="D24" s="847"/>
      <c r="E24" s="847"/>
      <c r="F24" s="848"/>
      <c r="G24" s="849"/>
    </row>
    <row r="25" spans="1:7">
      <c r="A25" s="784" t="s">
        <v>187</v>
      </c>
      <c r="B25" s="785"/>
      <c r="C25" s="846"/>
      <c r="D25" s="847"/>
      <c r="E25" s="847"/>
      <c r="F25" s="848"/>
      <c r="G25" s="849"/>
    </row>
    <row r="26" spans="1:7">
      <c r="A26" s="784" t="s">
        <v>188</v>
      </c>
      <c r="B26" s="785"/>
      <c r="C26" s="846"/>
      <c r="D26" s="847"/>
      <c r="E26" s="847"/>
      <c r="F26" s="848"/>
      <c r="G26" s="849"/>
    </row>
    <row r="27" spans="1:7">
      <c r="A27" s="784" t="s">
        <v>189</v>
      </c>
      <c r="B27" s="785"/>
      <c r="C27" s="846"/>
      <c r="D27" s="847"/>
      <c r="E27" s="847"/>
      <c r="F27" s="848"/>
      <c r="G27" s="849"/>
    </row>
    <row r="28" spans="1:7">
      <c r="A28" s="789" t="s">
        <v>190</v>
      </c>
      <c r="B28" s="790"/>
      <c r="C28" s="755"/>
      <c r="D28" s="756"/>
      <c r="E28" s="756"/>
      <c r="F28" s="776"/>
      <c r="G28" s="777"/>
    </row>
    <row r="30" spans="1:7" s="752" customFormat="1">
      <c r="A30" s="750" t="s">
        <v>191</v>
      </c>
      <c r="B30" s="750"/>
      <c r="C30" s="751"/>
      <c r="D30" s="751"/>
      <c r="E30" s="751"/>
      <c r="F30" s="751"/>
      <c r="G30" s="751"/>
    </row>
    <row r="31" spans="1:7" ht="3" customHeight="1">
      <c r="A31" s="746"/>
      <c r="B31" s="746"/>
      <c r="C31" s="746"/>
      <c r="D31" s="746"/>
      <c r="E31" s="746"/>
      <c r="F31" s="746"/>
      <c r="G31" s="746"/>
    </row>
    <row r="32" spans="1:7">
      <c r="A32" s="684" t="s">
        <v>192</v>
      </c>
      <c r="B32" s="685"/>
      <c r="C32" s="686"/>
      <c r="D32" s="687"/>
      <c r="E32" s="687"/>
      <c r="F32" s="687"/>
      <c r="G32" s="688"/>
    </row>
    <row r="33" spans="1:7">
      <c r="A33" s="766" t="s">
        <v>193</v>
      </c>
      <c r="B33" s="767"/>
      <c r="C33" s="846"/>
      <c r="D33" s="697"/>
      <c r="E33" s="697"/>
      <c r="F33" s="697"/>
      <c r="G33" s="854"/>
    </row>
    <row r="34" spans="1:7">
      <c r="A34" s="791" t="s">
        <v>194</v>
      </c>
      <c r="B34" s="792"/>
      <c r="C34" s="689"/>
      <c r="D34" s="689"/>
      <c r="E34" s="689"/>
      <c r="F34" s="689"/>
      <c r="G34" s="690"/>
    </row>
    <row r="35" spans="1:7">
      <c r="A35" s="791" t="s">
        <v>195</v>
      </c>
      <c r="B35" s="792"/>
      <c r="C35" s="689"/>
      <c r="D35" s="689"/>
      <c r="E35" s="689"/>
      <c r="F35" s="689"/>
      <c r="G35" s="690"/>
    </row>
    <row r="36" spans="1:7">
      <c r="A36" s="791" t="s">
        <v>196</v>
      </c>
      <c r="B36" s="792"/>
      <c r="C36" s="689"/>
      <c r="D36" s="689"/>
      <c r="E36" s="689"/>
      <c r="F36" s="689"/>
      <c r="G36" s="690"/>
    </row>
    <row r="37" spans="1:7">
      <c r="A37" s="791" t="s">
        <v>197</v>
      </c>
      <c r="B37" s="792"/>
      <c r="C37" s="689"/>
      <c r="D37" s="689"/>
      <c r="E37" s="689"/>
      <c r="F37" s="689"/>
      <c r="G37" s="690"/>
    </row>
    <row r="38" spans="1:7">
      <c r="A38" s="766" t="s">
        <v>198</v>
      </c>
      <c r="B38" s="767"/>
      <c r="C38" s="760">
        <f>'T1 NSA'!K68</f>
        <v>84.9</v>
      </c>
      <c r="D38" s="795">
        <f>'T1 NSA'!L68</f>
        <v>90.1</v>
      </c>
      <c r="E38" s="795">
        <f>'T1 NSA'!M68</f>
        <v>98.1</v>
      </c>
      <c r="F38" s="795">
        <f>'T1 NSA'!N68</f>
        <v>103.1</v>
      </c>
      <c r="G38" s="796">
        <f>'T1 NSA'!O68</f>
        <v>106.7</v>
      </c>
    </row>
    <row r="39" spans="1:7">
      <c r="A39" s="791" t="s">
        <v>199</v>
      </c>
      <c r="B39" s="792"/>
      <c r="C39" s="760"/>
      <c r="D39" s="786"/>
      <c r="E39" s="786"/>
      <c r="F39" s="786"/>
      <c r="G39" s="796"/>
    </row>
    <row r="40" spans="1:7">
      <c r="A40" s="797" t="s">
        <v>200</v>
      </c>
      <c r="B40" s="798"/>
      <c r="C40" s="799"/>
      <c r="D40" s="799"/>
      <c r="E40" s="799"/>
      <c r="F40" s="800"/>
      <c r="G40" s="801"/>
    </row>
    <row r="41" spans="1:7">
      <c r="A41" s="753" t="s">
        <v>201</v>
      </c>
      <c r="B41" s="754"/>
      <c r="C41" s="755"/>
      <c r="D41" s="756"/>
      <c r="E41" s="756"/>
      <c r="F41" s="776"/>
      <c r="G41" s="777"/>
    </row>
    <row r="42" spans="1:7" ht="3" customHeight="1">
      <c r="A42" s="746"/>
      <c r="B42" s="746"/>
      <c r="C42" s="746"/>
      <c r="D42" s="746"/>
      <c r="E42" s="746"/>
      <c r="F42" s="746"/>
      <c r="G42" s="746"/>
    </row>
    <row r="43" spans="1:7">
      <c r="A43" s="684" t="s">
        <v>202</v>
      </c>
      <c r="B43" s="685"/>
      <c r="C43" s="686"/>
      <c r="D43" s="687"/>
      <c r="E43" s="687"/>
      <c r="F43" s="687"/>
      <c r="G43" s="688"/>
    </row>
    <row r="44" spans="1:7">
      <c r="A44" s="802" t="s">
        <v>203</v>
      </c>
      <c r="B44" s="803"/>
      <c r="C44" s="781"/>
      <c r="D44" s="781"/>
      <c r="E44" s="781"/>
      <c r="F44" s="804"/>
      <c r="G44" s="805"/>
    </row>
    <row r="45" spans="1:7">
      <c r="A45" s="806" t="s">
        <v>204</v>
      </c>
      <c r="B45" s="807"/>
      <c r="C45" s="808"/>
      <c r="D45" s="808"/>
      <c r="E45" s="808"/>
      <c r="F45" s="809"/>
      <c r="G45" s="810"/>
    </row>
    <row r="46" spans="1:7">
      <c r="A46" s="789" t="s">
        <v>205</v>
      </c>
      <c r="B46" s="790"/>
      <c r="C46" s="755"/>
      <c r="D46" s="756"/>
      <c r="E46" s="756"/>
      <c r="F46" s="776"/>
      <c r="G46" s="777"/>
    </row>
    <row r="48" spans="1:7" s="752" customFormat="1">
      <c r="A48" s="750" t="s">
        <v>206</v>
      </c>
      <c r="B48" s="750"/>
      <c r="C48" s="751"/>
      <c r="D48" s="751"/>
      <c r="E48" s="751"/>
      <c r="F48" s="751"/>
      <c r="G48" s="751"/>
    </row>
    <row r="49" spans="1:7" ht="3" customHeight="1">
      <c r="A49" s="746"/>
      <c r="B49" s="746"/>
      <c r="C49" s="746"/>
      <c r="D49" s="746"/>
      <c r="E49" s="746"/>
      <c r="F49" s="746"/>
      <c r="G49" s="746"/>
    </row>
    <row r="50" spans="1:7">
      <c r="A50" s="684" t="s">
        <v>207</v>
      </c>
      <c r="B50" s="685"/>
      <c r="C50" s="686"/>
      <c r="D50" s="687"/>
      <c r="E50" s="687"/>
      <c r="F50" s="687"/>
      <c r="G50" s="688"/>
    </row>
    <row r="51" spans="1:7">
      <c r="A51" s="791" t="s">
        <v>208</v>
      </c>
      <c r="B51" s="792"/>
      <c r="C51" s="846"/>
      <c r="D51" s="847"/>
      <c r="E51" s="847"/>
      <c r="F51" s="689"/>
      <c r="G51" s="700"/>
    </row>
    <row r="52" spans="1:7">
      <c r="A52" s="791" t="s">
        <v>209</v>
      </c>
      <c r="B52" s="792"/>
      <c r="C52" s="846"/>
      <c r="D52" s="847"/>
      <c r="E52" s="847"/>
      <c r="F52" s="689"/>
      <c r="G52" s="700"/>
    </row>
    <row r="53" spans="1:7">
      <c r="A53" s="766" t="s">
        <v>210</v>
      </c>
      <c r="B53" s="767"/>
      <c r="C53" s="846"/>
      <c r="D53" s="847"/>
      <c r="E53" s="847"/>
      <c r="F53" s="698"/>
      <c r="G53" s="699"/>
    </row>
    <row r="54" spans="1:7" s="815" customFormat="1">
      <c r="A54" s="789" t="s">
        <v>211</v>
      </c>
      <c r="B54" s="790"/>
      <c r="C54" s="855"/>
      <c r="D54" s="856"/>
      <c r="E54" s="856"/>
      <c r="F54" s="856"/>
      <c r="G54" s="857"/>
    </row>
    <row r="55" spans="1:7">
      <c r="A55" s="746"/>
      <c r="B55" s="746"/>
      <c r="C55" s="746"/>
      <c r="D55" s="746"/>
      <c r="E55" s="746"/>
      <c r="F55" s="746"/>
      <c r="G55" s="746"/>
    </row>
    <row r="56" spans="1:7" s="752" customFormat="1">
      <c r="A56" s="750" t="s">
        <v>212</v>
      </c>
      <c r="B56" s="750"/>
      <c r="C56" s="816"/>
      <c r="D56" s="816"/>
      <c r="E56" s="816"/>
      <c r="F56" s="751"/>
      <c r="G56" s="751"/>
    </row>
    <row r="57" spans="1:7" ht="3" customHeight="1">
      <c r="A57" s="746"/>
      <c r="B57" s="746"/>
      <c r="C57" s="746"/>
      <c r="D57" s="746"/>
      <c r="E57" s="746"/>
      <c r="F57" s="746"/>
      <c r="G57" s="746"/>
    </row>
    <row r="58" spans="1:7">
      <c r="A58" s="684" t="s">
        <v>213</v>
      </c>
      <c r="B58" s="685"/>
      <c r="C58" s="686"/>
      <c r="D58" s="687"/>
      <c r="E58" s="687"/>
      <c r="F58" s="687"/>
      <c r="G58" s="688"/>
    </row>
    <row r="59" spans="1:7" s="819" customFormat="1">
      <c r="A59" s="789" t="s">
        <v>214</v>
      </c>
      <c r="B59" s="790"/>
      <c r="C59" s="755"/>
      <c r="D59" s="756"/>
      <c r="E59" s="756"/>
      <c r="F59" s="817"/>
      <c r="G59" s="818"/>
    </row>
    <row r="60" spans="1:7" ht="3" customHeight="1">
      <c r="A60" s="746"/>
      <c r="B60" s="746"/>
      <c r="C60" s="746"/>
      <c r="D60" s="746"/>
      <c r="E60" s="746"/>
      <c r="F60" s="746"/>
      <c r="G60" s="746"/>
    </row>
    <row r="61" spans="1:7">
      <c r="A61" s="684" t="s">
        <v>215</v>
      </c>
      <c r="B61" s="685"/>
      <c r="C61" s="686"/>
      <c r="D61" s="687"/>
      <c r="E61" s="687"/>
      <c r="F61" s="687"/>
      <c r="G61" s="688"/>
    </row>
    <row r="62" spans="1:7">
      <c r="A62" s="758" t="s">
        <v>216</v>
      </c>
      <c r="B62" s="759"/>
      <c r="C62" s="820"/>
      <c r="D62" s="776"/>
      <c r="E62" s="776"/>
      <c r="F62" s="821"/>
      <c r="G62" s="822"/>
    </row>
    <row r="63" spans="1:7">
      <c r="A63" s="823" t="s">
        <v>217</v>
      </c>
      <c r="B63" s="824"/>
      <c r="C63" s="820"/>
      <c r="D63" s="776"/>
      <c r="E63" s="776"/>
      <c r="F63" s="825"/>
      <c r="G63" s="826"/>
    </row>
    <row r="64" spans="1:7" ht="3" customHeight="1">
      <c r="A64" s="746"/>
      <c r="B64" s="746"/>
      <c r="C64" s="746"/>
      <c r="D64" s="746"/>
      <c r="E64" s="746"/>
      <c r="F64" s="746"/>
      <c r="G64" s="746"/>
    </row>
    <row r="65" spans="1:15">
      <c r="A65" s="684" t="s">
        <v>218</v>
      </c>
      <c r="B65" s="685"/>
      <c r="C65" s="686"/>
      <c r="D65" s="687"/>
      <c r="E65" s="687"/>
      <c r="F65" s="687"/>
      <c r="G65" s="688"/>
    </row>
    <row r="66" spans="1:15">
      <c r="A66" s="823" t="s">
        <v>219</v>
      </c>
      <c r="B66" s="824"/>
      <c r="C66" s="1028">
        <v>0</v>
      </c>
      <c r="D66" s="1029">
        <v>0</v>
      </c>
      <c r="E66" s="1029">
        <v>0</v>
      </c>
      <c r="F66" s="1029">
        <v>0</v>
      </c>
      <c r="G66" s="1038">
        <v>0</v>
      </c>
    </row>
    <row r="67" spans="1:15" ht="3" customHeight="1">
      <c r="A67" s="746"/>
      <c r="B67" s="746"/>
      <c r="C67" s="746"/>
      <c r="D67" s="746"/>
      <c r="E67" s="746"/>
      <c r="F67" s="746"/>
      <c r="G67" s="746"/>
    </row>
    <row r="68" spans="1:15">
      <c r="A68" s="684" t="s">
        <v>220</v>
      </c>
      <c r="B68" s="685"/>
      <c r="C68" s="686"/>
      <c r="D68" s="687"/>
      <c r="E68" s="687"/>
      <c r="F68" s="687"/>
      <c r="G68" s="688"/>
    </row>
    <row r="69" spans="1:15">
      <c r="A69" s="827" t="s">
        <v>221</v>
      </c>
      <c r="B69" s="828"/>
      <c r="C69" s="780"/>
      <c r="D69" s="781"/>
      <c r="E69" s="781"/>
      <c r="F69" s="782"/>
      <c r="G69" s="829"/>
    </row>
    <row r="70" spans="1:15">
      <c r="A70" s="791" t="s">
        <v>222</v>
      </c>
      <c r="B70" s="792"/>
      <c r="C70" s="760"/>
      <c r="D70" s="786"/>
      <c r="E70" s="786"/>
      <c r="F70" s="787"/>
      <c r="G70" s="830"/>
    </row>
    <row r="71" spans="1:15">
      <c r="A71" s="791" t="s">
        <v>223</v>
      </c>
      <c r="B71" s="792"/>
      <c r="C71" s="760"/>
      <c r="D71" s="786"/>
      <c r="E71" s="786"/>
      <c r="F71" s="787"/>
      <c r="G71" s="830"/>
    </row>
    <row r="72" spans="1:15">
      <c r="A72" s="791" t="s">
        <v>224</v>
      </c>
      <c r="B72" s="792"/>
      <c r="C72" s="760"/>
      <c r="D72" s="786"/>
      <c r="E72" s="786"/>
      <c r="F72" s="787"/>
      <c r="G72" s="830"/>
    </row>
    <row r="73" spans="1:15">
      <c r="A73" s="831" t="s">
        <v>225</v>
      </c>
      <c r="B73" s="832"/>
      <c r="C73" s="755"/>
      <c r="D73" s="756"/>
      <c r="E73" s="756"/>
      <c r="F73" s="817"/>
      <c r="G73" s="833"/>
    </row>
    <row r="74" spans="1:15" ht="3.95" customHeight="1">
      <c r="A74" s="746"/>
      <c r="B74" s="746"/>
      <c r="C74" s="746"/>
      <c r="D74" s="746"/>
      <c r="E74" s="746"/>
      <c r="F74" s="746"/>
      <c r="G74" s="746"/>
    </row>
    <row r="75" spans="1:15">
      <c r="A75" s="684" t="s">
        <v>226</v>
      </c>
      <c r="B75" s="685"/>
      <c r="C75" s="686"/>
      <c r="D75" s="687"/>
      <c r="E75" s="687"/>
      <c r="F75" s="687"/>
      <c r="G75" s="688"/>
    </row>
    <row r="76" spans="1:15" s="819" customFormat="1">
      <c r="A76" s="831" t="s">
        <v>227</v>
      </c>
      <c r="B76" s="832"/>
      <c r="C76" s="755"/>
      <c r="D76" s="756"/>
      <c r="E76" s="756"/>
      <c r="F76" s="817"/>
      <c r="G76" s="833"/>
      <c r="I76" s="741"/>
      <c r="J76" s="741"/>
      <c r="K76" s="741"/>
      <c r="L76" s="741"/>
      <c r="M76" s="741"/>
      <c r="N76" s="741"/>
      <c r="O76" s="741"/>
    </row>
    <row r="77" spans="1:15" ht="9.9499999999999993" customHeight="1">
      <c r="A77" s="834"/>
      <c r="B77" s="834"/>
      <c r="C77" s="835"/>
      <c r="D77" s="835"/>
      <c r="E77" s="835"/>
      <c r="F77" s="836"/>
      <c r="G77" s="836"/>
    </row>
    <row r="78" spans="1:15">
      <c r="A78" s="691" t="s">
        <v>228</v>
      </c>
      <c r="B78" s="692"/>
      <c r="C78" s="693"/>
      <c r="D78" s="694"/>
      <c r="E78" s="694"/>
      <c r="F78" s="695"/>
      <c r="G78" s="696"/>
    </row>
    <row r="79" spans="1:15" ht="26.1" customHeight="1">
      <c r="A79" s="837"/>
      <c r="B79" s="746"/>
      <c r="C79" s="838"/>
      <c r="D79" s="838"/>
      <c r="E79" s="838"/>
      <c r="F79" s="838"/>
      <c r="G79" s="838"/>
    </row>
    <row r="80" spans="1:15" ht="12.75" customHeight="1">
      <c r="A80" s="1303" t="s">
        <v>229</v>
      </c>
      <c r="B80" s="1304"/>
      <c r="C80" s="681">
        <v>2020</v>
      </c>
      <c r="D80" s="682">
        <v>2021</v>
      </c>
      <c r="E80" s="682">
        <v>2022</v>
      </c>
      <c r="F80" s="682">
        <v>2023</v>
      </c>
      <c r="G80" s="683">
        <v>2024</v>
      </c>
    </row>
    <row r="81" spans="1:7">
      <c r="A81" s="778" t="s">
        <v>230</v>
      </c>
      <c r="B81" s="779"/>
      <c r="C81" s="1019">
        <f>+C12</f>
        <v>105449.99999999996</v>
      </c>
      <c r="D81" s="1020">
        <f t="shared" ref="D81:G81" si="0">+D12</f>
        <v>115994.99999999994</v>
      </c>
      <c r="E81" s="1020">
        <f t="shared" si="0"/>
        <v>126539.99999999996</v>
      </c>
      <c r="F81" s="1020">
        <f t="shared" si="0"/>
        <v>137084.99999999991</v>
      </c>
      <c r="G81" s="1021">
        <f t="shared" si="0"/>
        <v>147629.99999999991</v>
      </c>
    </row>
    <row r="82" spans="1:7">
      <c r="A82" s="766" t="s">
        <v>231</v>
      </c>
      <c r="B82" s="767"/>
      <c r="C82" s="1022">
        <f>'T3 NSA'!E17</f>
        <v>-3363.061547697821</v>
      </c>
      <c r="D82" s="1023">
        <f>'T3 NSA'!F17</f>
        <v>0</v>
      </c>
      <c r="E82" s="1023">
        <f>'T3 NSA'!G17</f>
        <v>0</v>
      </c>
      <c r="F82" s="1023">
        <f>'T3 NSA'!H17</f>
        <v>0</v>
      </c>
      <c r="G82" s="1024">
        <f>'T3 NSA'!I17</f>
        <v>0</v>
      </c>
    </row>
    <row r="83" spans="1:7">
      <c r="A83" s="766" t="s">
        <v>232</v>
      </c>
      <c r="B83" s="767"/>
      <c r="C83" s="1022">
        <f>'T3 NSA'!E28</f>
        <v>0</v>
      </c>
      <c r="D83" s="1023">
        <f>'T3 NSA'!F28</f>
        <v>0</v>
      </c>
      <c r="E83" s="1023">
        <f>'T3 NSA'!G28</f>
        <v>0</v>
      </c>
      <c r="F83" s="1023">
        <f>'T3 NSA'!H28</f>
        <v>0</v>
      </c>
      <c r="G83" s="1024">
        <f>'T3 NSA'!I28</f>
        <v>0</v>
      </c>
    </row>
    <row r="84" spans="1:7">
      <c r="A84" s="791" t="s">
        <v>233</v>
      </c>
      <c r="B84" s="792"/>
      <c r="C84" s="1022">
        <f>'T3 NSA'!E35+'T3 NSA'!E42+'T3 NSA'!E49+'T3 NSA'!E56+'T3 NSA'!E63+'T3 NSA'!E70+'T3 NSA'!E75</f>
        <v>0</v>
      </c>
      <c r="D84" s="1023">
        <f>'T3 NSA'!F35+'T3 NSA'!F42+'T3 NSA'!F49+'T3 NSA'!F56+'T3 NSA'!F63+'T3 NSA'!F70+'T3 NSA'!F75</f>
        <v>0</v>
      </c>
      <c r="E84" s="1023">
        <f>'T3 NSA'!G35+'T3 NSA'!G42+'T3 NSA'!G49+'T3 NSA'!G56+'T3 NSA'!G63+'T3 NSA'!G70+'T3 NSA'!G75</f>
        <v>0</v>
      </c>
      <c r="F84" s="1023">
        <f>'T3 NSA'!H35+'T3 NSA'!H42+'T3 NSA'!H49+'T3 NSA'!H56+'T3 NSA'!H63+'T3 NSA'!H70+'T3 NSA'!H75</f>
        <v>0</v>
      </c>
      <c r="G84" s="1024">
        <f>'T3 NSA'!I35+'T3 NSA'!I42+'T3 NSA'!I49+'T3 NSA'!I56+'T3 NSA'!I63+'T3 NSA'!I70+'T3 NSA'!I75</f>
        <v>0</v>
      </c>
    </row>
    <row r="85" spans="1:7">
      <c r="A85" s="791" t="s">
        <v>234</v>
      </c>
      <c r="B85" s="792"/>
      <c r="C85" s="1022">
        <f>'T3 NSA'!E86</f>
        <v>0</v>
      </c>
      <c r="D85" s="1023">
        <f>'T3 NSA'!F86</f>
        <v>0</v>
      </c>
      <c r="E85" s="1023">
        <f>'T3 NSA'!G86</f>
        <v>0</v>
      </c>
      <c r="F85" s="1023">
        <f>'T3 NSA'!H86</f>
        <v>0</v>
      </c>
      <c r="G85" s="1024">
        <f>'T3 NSA'!I86</f>
        <v>0</v>
      </c>
    </row>
    <row r="86" spans="1:7">
      <c r="A86" s="791" t="s">
        <v>235</v>
      </c>
      <c r="B86" s="792"/>
      <c r="C86" s="1022">
        <f>'T3 NSA'!E97</f>
        <v>0</v>
      </c>
      <c r="D86" s="1023">
        <f>'T3 NSA'!F97</f>
        <v>0</v>
      </c>
      <c r="E86" s="1023">
        <f>'T3 NSA'!G97</f>
        <v>0</v>
      </c>
      <c r="F86" s="1023">
        <f>'T3 NSA'!H97</f>
        <v>0</v>
      </c>
      <c r="G86" s="1024">
        <f>'T3 NSA'!I97</f>
        <v>0</v>
      </c>
    </row>
    <row r="87" spans="1:7">
      <c r="A87" s="791" t="s">
        <v>236</v>
      </c>
      <c r="B87" s="792"/>
      <c r="C87" s="1022">
        <f>'T3 NSA'!E114</f>
        <v>-14888.676902587118</v>
      </c>
      <c r="D87" s="1023">
        <f>'T3 NSA'!F114</f>
        <v>0</v>
      </c>
      <c r="E87" s="1023">
        <f>'T3 NSA'!G114</f>
        <v>0</v>
      </c>
      <c r="F87" s="1023">
        <f>'T3 NSA'!H114</f>
        <v>0</v>
      </c>
      <c r="G87" s="1024">
        <f>'T3 NSA'!I114</f>
        <v>0</v>
      </c>
    </row>
    <row r="88" spans="1:7">
      <c r="A88" s="766" t="s">
        <v>237</v>
      </c>
      <c r="B88" s="767"/>
      <c r="C88" s="1022">
        <f>'T3 NSA'!E125+'T3 NSA'!E136+'T3 NSA'!E147+'T3 NSA'!E158</f>
        <v>0</v>
      </c>
      <c r="D88" s="1023">
        <f>'T3 NSA'!F125+'T3 NSA'!F136+'T3 NSA'!F147+'T3 NSA'!F158</f>
        <v>0</v>
      </c>
      <c r="E88" s="1023">
        <f>'T3 NSA'!G125+'T3 NSA'!G136+'T3 NSA'!G147+'T3 NSA'!G158</f>
        <v>0</v>
      </c>
      <c r="F88" s="1023">
        <f>'T3 NSA'!H125+'T3 NSA'!H136+'T3 NSA'!H147+'T3 NSA'!H158</f>
        <v>0</v>
      </c>
      <c r="G88" s="1024">
        <f>'T3 NSA'!I125+'T3 NSA'!I136+'T3 NSA'!I147+'T3 NSA'!I158</f>
        <v>0</v>
      </c>
    </row>
    <row r="89" spans="1:7">
      <c r="A89" s="766" t="s">
        <v>238</v>
      </c>
      <c r="B89" s="767"/>
      <c r="C89" s="1022">
        <f>'T3 NSA'!E172</f>
        <v>0</v>
      </c>
      <c r="D89" s="1023">
        <f>'T3 NSA'!F172</f>
        <v>0</v>
      </c>
      <c r="E89" s="1023">
        <f>'T3 NSA'!G172</f>
        <v>0</v>
      </c>
      <c r="F89" s="1023">
        <f>'T3 NSA'!H172</f>
        <v>0</v>
      </c>
      <c r="G89" s="1024">
        <f>'T3 NSA'!I172</f>
        <v>0</v>
      </c>
    </row>
    <row r="90" spans="1:7">
      <c r="A90" s="791" t="s">
        <v>239</v>
      </c>
      <c r="B90" s="792"/>
      <c r="C90" s="1025">
        <f>'T3 NSA'!E165</f>
        <v>0</v>
      </c>
      <c r="D90" s="1026">
        <f>'T3 NSA'!F165</f>
        <v>0</v>
      </c>
      <c r="E90" s="1026">
        <f>'T3 NSA'!G165</f>
        <v>0</v>
      </c>
      <c r="F90" s="1026">
        <f>'T3 NSA'!H165</f>
        <v>0</v>
      </c>
      <c r="G90" s="1027">
        <f>'T3 NSA'!I165</f>
        <v>0</v>
      </c>
    </row>
    <row r="91" spans="1:7">
      <c r="A91" s="839" t="s">
        <v>240</v>
      </c>
      <c r="B91" s="840"/>
      <c r="C91" s="1008">
        <f>SUM(C81:C90)</f>
        <v>87198.261549715011</v>
      </c>
      <c r="D91" s="1009">
        <f>SUM(D81:D90)</f>
        <v>115994.99999999994</v>
      </c>
      <c r="E91" s="1009">
        <f>SUM(E81:E90)</f>
        <v>126539.99999999996</v>
      </c>
      <c r="F91" s="1009">
        <f>SUM(F81:F90)</f>
        <v>137084.99999999991</v>
      </c>
      <c r="G91" s="1010">
        <f>SUM(G81:G90)</f>
        <v>147629.99999999991</v>
      </c>
    </row>
    <row r="92" spans="1:7">
      <c r="A92" s="789" t="s">
        <v>241</v>
      </c>
      <c r="B92" s="790"/>
      <c r="C92" s="755">
        <f>'T1 NSA'!K68</f>
        <v>84.9</v>
      </c>
      <c r="D92" s="756">
        <f>'T1 NSA'!L68</f>
        <v>90.1</v>
      </c>
      <c r="E92" s="756">
        <f>'T1 NSA'!M68</f>
        <v>98.1</v>
      </c>
      <c r="F92" s="756">
        <f>'T1 NSA'!N68</f>
        <v>103.1</v>
      </c>
      <c r="G92" s="757">
        <f>'T1 NSA'!O68</f>
        <v>106.7</v>
      </c>
    </row>
    <row r="93" spans="1:7">
      <c r="A93" s="789" t="s">
        <v>242</v>
      </c>
      <c r="B93" s="790"/>
      <c r="C93" s="1011">
        <f>C91/C92</f>
        <v>1027.0702184889872</v>
      </c>
      <c r="D93" s="1012">
        <f t="shared" ref="D93:G93" si="1">D91/D92</f>
        <v>1287.4028856825744</v>
      </c>
      <c r="E93" s="1012">
        <f t="shared" si="1"/>
        <v>1289.9082568807335</v>
      </c>
      <c r="F93" s="1012">
        <f t="shared" si="1"/>
        <v>1329.6314258001933</v>
      </c>
      <c r="G93" s="1013">
        <f t="shared" si="1"/>
        <v>1383.5988753514519</v>
      </c>
    </row>
    <row r="94" spans="1:7">
      <c r="A94" s="789" t="s">
        <v>243</v>
      </c>
      <c r="B94" s="790"/>
      <c r="C94" s="1033">
        <v>0</v>
      </c>
      <c r="D94" s="1036"/>
      <c r="E94" s="1036"/>
      <c r="F94" s="1036"/>
      <c r="G94" s="1037"/>
    </row>
    <row r="95" spans="1:7" ht="9.9499999999999993" customHeight="1">
      <c r="A95" s="834"/>
      <c r="B95" s="834"/>
      <c r="C95" s="836"/>
      <c r="D95" s="836"/>
      <c r="E95" s="836"/>
      <c r="F95" s="836"/>
      <c r="G95" s="836"/>
    </row>
    <row r="96" spans="1:7">
      <c r="A96" s="852" t="s">
        <v>244</v>
      </c>
      <c r="B96" s="853"/>
      <c r="C96" s="1014">
        <f>C93+C94</f>
        <v>1027.0702184889872</v>
      </c>
      <c r="D96" s="1015">
        <f t="shared" ref="D96:G96" si="2">D93+D94</f>
        <v>1287.4028856825744</v>
      </c>
      <c r="E96" s="1015">
        <f t="shared" si="2"/>
        <v>1289.9082568807335</v>
      </c>
      <c r="F96" s="1015">
        <f t="shared" si="2"/>
        <v>1329.6314258001933</v>
      </c>
      <c r="G96" s="1016">
        <f t="shared" si="2"/>
        <v>1383.5988753514519</v>
      </c>
    </row>
    <row r="97" spans="1:7">
      <c r="A97" s="837"/>
      <c r="B97" s="746"/>
      <c r="C97" s="836"/>
      <c r="D97" s="836"/>
      <c r="E97" s="836"/>
      <c r="F97" s="836"/>
      <c r="G97" s="836"/>
    </row>
    <row r="98" spans="1:7" s="752" customFormat="1">
      <c r="A98" s="743" t="s">
        <v>245</v>
      </c>
      <c r="B98" s="841"/>
      <c r="C98" s="842"/>
      <c r="D98" s="842"/>
      <c r="E98" s="842"/>
      <c r="F98" s="842"/>
      <c r="G98" s="842"/>
    </row>
    <row r="99" spans="1:7" s="752" customFormat="1">
      <c r="A99" s="843" t="s">
        <v>246</v>
      </c>
      <c r="B99" s="841"/>
      <c r="C99" s="844"/>
      <c r="D99" s="844"/>
      <c r="E99" s="844"/>
      <c r="F99" s="844"/>
      <c r="G99" s="844"/>
    </row>
    <row r="100" spans="1:7" s="752" customFormat="1">
      <c r="A100" s="845"/>
      <c r="B100" s="841"/>
      <c r="C100" s="842"/>
      <c r="D100" s="842"/>
      <c r="E100" s="842"/>
      <c r="F100" s="842"/>
      <c r="G100" s="842"/>
    </row>
  </sheetData>
  <mergeCells count="4">
    <mergeCell ref="A1:G1"/>
    <mergeCell ref="C5:G5"/>
    <mergeCell ref="A7:B7"/>
    <mergeCell ref="A80:B8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10</vt:i4>
      </vt:variant>
    </vt:vector>
  </HeadingPairs>
  <TitlesOfParts>
    <vt:vector size="24" baseType="lpstr">
      <vt:lpstr>Checks</vt:lpstr>
      <vt:lpstr>Header</vt:lpstr>
      <vt:lpstr>T1</vt:lpstr>
      <vt:lpstr>T1 ANSP HungaroControl</vt:lpstr>
      <vt:lpstr>T1 NSA</vt:lpstr>
      <vt:lpstr>T1 LHBP</vt:lpstr>
      <vt:lpstr>T2</vt:lpstr>
      <vt:lpstr>T2 ANSP HungaroControl</vt:lpstr>
      <vt:lpstr>T2 NSA</vt:lpstr>
      <vt:lpstr>T3</vt:lpstr>
      <vt:lpstr>T3 ANSP HungaroControl</vt:lpstr>
      <vt:lpstr>T3 NSA</vt:lpstr>
      <vt:lpstr>T4</vt:lpstr>
      <vt:lpstr>RP3 PP</vt:lpstr>
      <vt:lpstr>Checks!Nyomtatási_terület</vt:lpstr>
      <vt:lpstr>Header!Nyomtatási_terület</vt:lpstr>
      <vt:lpstr>'T1'!Nyomtatási_terület</vt:lpstr>
      <vt:lpstr>'T1 ANSP HungaroControl'!Nyomtatási_terület</vt:lpstr>
      <vt:lpstr>'T1 LHBP'!Nyomtatási_terület</vt:lpstr>
      <vt:lpstr>'T1 NSA'!Nyomtatási_terület</vt:lpstr>
      <vt:lpstr>'T2'!Nyomtatási_terület</vt:lpstr>
      <vt:lpstr>'T2 ANSP HungaroControl'!Nyomtatási_terület</vt:lpstr>
      <vt:lpstr>'T2 NSA'!Nyomtatási_terület</vt:lpstr>
      <vt:lpstr>'T4'!Nyomtatási_terület</vt:lpstr>
    </vt:vector>
  </TitlesOfParts>
  <Company>EUROCONTROL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CAPART Cecile</dc:creator>
  <cp:lastModifiedBy>Livia Cseh</cp:lastModifiedBy>
  <cp:lastPrinted>2018-12-11T13:11:20Z</cp:lastPrinted>
  <dcterms:created xsi:type="dcterms:W3CDTF">2018-01-30T13:18:44Z</dcterms:created>
  <dcterms:modified xsi:type="dcterms:W3CDTF">2019-11-13T15:34:56Z</dcterms:modified>
</cp:coreProperties>
</file>